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A7ECE3A7-5256-42B7-AF8E-C8F3F0A52D11}"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6" i="1" l="1"/>
  <c r="C118" i="1"/>
  <c r="C27" i="1" l="1"/>
  <c r="C26" i="1"/>
  <c r="C25" i="1"/>
  <c r="C24" i="1"/>
  <c r="C109" i="1"/>
  <c r="C108" i="1"/>
  <c r="C82" i="1"/>
  <c r="C86" i="1"/>
  <c r="C47" i="1"/>
  <c r="C76" i="1"/>
  <c r="C117" i="1"/>
  <c r="C63" i="1" l="1"/>
  <c r="C49" i="1"/>
  <c r="C87" i="1" l="1"/>
  <c r="C101" i="1"/>
  <c r="C111" i="1"/>
  <c r="C106" i="1"/>
  <c r="C105" i="1"/>
  <c r="C95" i="1"/>
  <c r="C104" i="1"/>
  <c r="C100" i="1"/>
  <c r="C96" i="1"/>
  <c r="C93" i="1"/>
  <c r="C91" i="1"/>
  <c r="C88" i="1"/>
  <c r="C89" i="1"/>
  <c r="C90" i="1"/>
  <c r="C29" i="1"/>
  <c r="C77" i="1" l="1"/>
  <c r="C65" i="1" l="1"/>
  <c r="C64" i="1" s="1"/>
  <c r="C56" i="1"/>
  <c r="C55" i="1" s="1"/>
  <c r="C48" i="1"/>
  <c r="C46" i="1"/>
  <c r="C58" i="1"/>
  <c r="C57" i="1" s="1"/>
  <c r="C20" i="1"/>
  <c r="C21" i="1"/>
  <c r="C19" i="1"/>
  <c r="C18" i="1"/>
  <c r="C17" i="1"/>
  <c r="C16" i="1"/>
  <c r="C15" i="1"/>
  <c r="C14" i="1"/>
  <c r="C23" i="1"/>
  <c r="C22" i="1" s="1"/>
  <c r="C31" i="1"/>
  <c r="C28" i="1" s="1"/>
  <c r="C32" i="1"/>
  <c r="C35" i="1"/>
  <c r="C34" i="1" s="1"/>
  <c r="C38" i="1"/>
  <c r="C37" i="1" s="1"/>
  <c r="C40" i="1"/>
  <c r="C39" i="1" s="1"/>
  <c r="C50" i="1"/>
  <c r="C66" i="1"/>
  <c r="C75" i="1"/>
  <c r="C70" i="1"/>
  <c r="C69" i="1"/>
  <c r="C68" i="1"/>
  <c r="C43" i="1"/>
  <c r="C41" i="1" s="1"/>
  <c r="C114" i="1"/>
  <c r="C112" i="1"/>
  <c r="C83" i="1"/>
  <c r="C78" i="1"/>
  <c r="C52" i="1"/>
  <c r="C72" i="1"/>
  <c r="C13" i="1" l="1"/>
  <c r="C12" i="1" s="1"/>
  <c r="C67" i="1"/>
  <c r="C36" i="1"/>
  <c r="C33" i="1" s="1"/>
  <c r="C45" i="1"/>
  <c r="C11" i="1" l="1"/>
</calcChain>
</file>

<file path=xl/sharedStrings.xml><?xml version="1.0" encoding="utf-8"?>
<sst xmlns="http://schemas.openxmlformats.org/spreadsheetml/2006/main" count="226" uniqueCount="203">
  <si>
    <t>Прогнозируемые объёмы налоговых и неналоговых доходов</t>
  </si>
  <si>
    <t>НАИМЕНОВАНИЕ ПОКАЗАТЕЛЯ</t>
  </si>
  <si>
    <t>Код доходов по бюджетной классификации</t>
  </si>
  <si>
    <t>Сумма</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</si>
  <si>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</si>
  <si>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</si>
  <si>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</si>
  <si>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</si>
  <si>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</si>
  <si>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</si>
  <si>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</si>
  <si>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</si>
  <si>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</si>
  <si>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</si>
  <si>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</si>
  <si>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</si>
  <si>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</si>
  <si>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</si>
  <si>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</si>
  <si>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</si>
  <si>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</si>
  <si>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</si>
  <si>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</si>
  <si>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</si>
  <si>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</si>
  <si>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</si>
  <si>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1 06 01020 14 0000 110</t>
  </si>
  <si>
    <t>Земельный налог</t>
  </si>
  <si>
    <t>1 06 06000 00 0000 110</t>
  </si>
  <si>
    <t>Земельный налог с организаций</t>
  </si>
  <si>
    <t>1 06 06030 00 0000 110</t>
  </si>
  <si>
    <t>1 06 06032 14 0000 110</t>
  </si>
  <si>
    <t>Земельный налог с физических лиц</t>
  </si>
  <si>
    <t>1 06 06040 00 0000 110</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</si>
  <si>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</si>
  <si>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</si>
  <si>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</si>
  <si>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</si>
  <si>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</si>
  <si>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</si>
  <si>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</si>
  <si>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</si>
  <si>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</si>
  <si>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</si>
  <si>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</si>
  <si>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</si>
  <si>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</si>
  <si>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</si>
  <si>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</si>
  <si>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</si>
  <si>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</si>
  <si>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</si>
  <si>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</si>
  <si>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</si>
  <si>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1 11 05030 00 0000 120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</si>
  <si>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</si>
  <si>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</si>
  <si>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</si>
  <si>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</si>
  <si>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</si>
  <si>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</si>
  <si>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</si>
  <si>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</si>
  <si>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</si>
  <si>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</si>
  <si>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</si>
  <si>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</si>
  <si>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</si>
  <si>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</si>
  <si>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</si>
  <si>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</si>
  <si>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</si>
  <si>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</si>
  <si>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</si>
  <si>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</si>
  <si>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</si>
  <si>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</si>
  <si>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</si>
  <si>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</si>
  <si>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</si>
  <si>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</si>
  <si>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</si>
  <si>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</si>
  <si>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</si>
  <si>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</si>
  <si>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</si>
  <si>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</si>
  <si>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</si>
  <si>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</si>
  <si>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</si>
  <si>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</si>
  <si>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</si>
  <si>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</si>
  <si>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</si>
  <si>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</si>
  <si>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</si>
  <si>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</si>
  <si>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</si>
  <si>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</si>
  <si>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</si>
  <si>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</si>
  <si>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</si>
  <si>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</si>
  <si>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</si>
  <si>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</si>
  <si>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</si>
  <si>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отходов производства</t>
  </si>
  <si>
    <t>Плата за размещение твердых коммунальных отходов</t>
  </si>
  <si>
    <t>1 13 01994 14 0000 130</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</si>
  <si>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</si>
  <si>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</si>
  <si>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</si>
  <si>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</si>
  <si>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</si>
  <si>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</si>
  <si>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</si>
  <si>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</si>
  <si>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</si>
  <si>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</si>
  <si>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</si>
  <si>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</si>
  <si>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</si>
  <si>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</si>
  <si>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</si>
  <si>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</si>
  <si>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</si>
  <si>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</si>
  <si>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1 13 02994 14 0000 130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</si>
  <si>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</si>
  <si>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1 14 02000 00 0000 400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</si>
  <si>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</si>
  <si>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1 11 05034 14 0000 120</t>
  </si>
  <si>
    <t>1 17 05000 00 0000 180</t>
  </si>
  <si>
    <t>Прочие неналоговые доходы</t>
  </si>
  <si>
    <t>1 17 05040 14 0000 180</t>
  </si>
  <si>
    <t>Прочие неналоговые доходы бюджетов муниципальных округов</t>
  </si>
  <si>
    <t xml:space="preserve"> Приложение 1</t>
  </si>
  <si>
    <t xml:space="preserve">к решению Совета народных депутатов Благовещенского муниципального округа </t>
  </si>
  <si>
    <t>1 12 01010 01 0000 120</t>
  </si>
  <si>
    <t>1 12 01030 01 0000 120</t>
  </si>
  <si>
    <t>1 12 01041 01 0000 120</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</si>
  <si>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</si>
  <si>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</si>
  <si>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</si>
  <si>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</si>
  <si>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1 16 01133 01 0000 140</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</si>
  <si>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</si>
  <si>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</si>
  <si>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</si>
  <si>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</si>
  <si>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</si>
  <si>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бюджета  муниципального округа на 2025 год по кодам видов доходов</t>
  </si>
  <si>
    <t>1 16 01163 01 0000 140</t>
  </si>
  <si>
    <t>1 16 02010 02 0000 140</t>
  </si>
  <si>
    <t>1 16 01154 01 0000 140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</si>
  <si>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</si>
  <si>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</si>
  <si>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</si>
  <si>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</si>
  <si>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НАЛОГОВЫЕ И НЕНАЛОГОВЫЕ ДОХОДЫ</t>
  </si>
  <si>
    <t>(в тыс. рублей)</t>
  </si>
  <si>
    <t>1 01 02080 01 0000 110</t>
  </si>
  <si>
    <t>1 01 02130 01 0000 110</t>
  </si>
  <si>
    <t>1 01 02140 01 0000 110</t>
  </si>
  <si>
    <t>1 17 15020 14 1238 150</t>
  </si>
  <si>
    <t>Инициативные платежи, зачисляемые в бюджеты муниципальных округов (Благоустройство зоны отдыха в с. Марково Благовещенского муниципального округа Амурской области)</t>
  </si>
  <si>
    <t xml:space="preserve"> 117 15020 14 1242 150</t>
  </si>
  <si>
    <t>Инициативные платежи, зачисляемые в бюджеты муниципальных округов (Благоустройство территории стадиона с установкой элементов детской площадки       в с. Волково Благовещенского муниципального округа Амурской области)</t>
  </si>
  <si>
    <t>Инициативные платежи, зачисляемые в бюджеты муниципальных округов (Установка универсального спортивного комплекса (волейбольная и баскетбольная площадки) с мягким покрытием и обустройством прилегающей территории с. Новопетровка Благовещенского муниципального округа Амурской области)</t>
  </si>
  <si>
    <t>117 15020 14 1243 150</t>
  </si>
  <si>
    <t>117 15020 14 1244 150</t>
  </si>
  <si>
    <t>Инициативные платежи, зачисляемые в бюджеты муниципальных округов (Благоустройство детской площадки с установкой спортивного сооружения в         с. Новотроицкое Благовещенского муниципального округа Амурской области)</t>
  </si>
  <si>
    <t>1 17 00000 00 0000 150</t>
  </si>
  <si>
    <t>ПРОЧИЕ НЕНАЛОГОВЫЕ ДОХОДЫ</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</si>
  <si>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зеленых насаждений на территории проектного объекта Газпровод (с. Чигири, с. Верхблаговещенское)</t>
  </si>
  <si>
    <t>1 16 10032 14 1239 140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</si>
  <si>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древесно-кустарниковой растительности от ООО «АБС Благовещенск»)</t>
  </si>
  <si>
    <t>1 16 10032 14 1245 140</t>
  </si>
  <si>
    <t>1 01 02210 01  0000 110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</si>
  <si>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</si>
  <si>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</si>
  <si>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</si>
  <si>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</si>
  <si>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</si>
  <si>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</si>
  <si>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</si>
  <si>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</si>
  <si>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</si>
  <si>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</si>
  <si>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</si>
  <si>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</si>
  <si>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1 05 02000 00 0000 110</t>
  </si>
  <si>
    <t>Единый налог на вмененный доход для отдельных видов деятельности</t>
  </si>
  <si>
    <t>1 11 05324 14 0000 120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</si>
  <si>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</si>
  <si>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</si>
  <si>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</si>
  <si>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</si>
  <si>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1 16 07010 14 0000 140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</si>
  <si>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</si>
  <si>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1 16 01194 01 0000 140</t>
  </si>
  <si>
    <r>
      <t>от</t>
    </r>
    <r>
      <rPr>
        <u/>
        <sz val="8"/>
        <color theme="1"/>
        <rFont val="Times New Roman"/>
        <family val="1"/>
        <charset val="204"/>
      </rPr>
      <t xml:space="preserve">  19.12.2024 </t>
    </r>
    <r>
      <rPr>
        <sz val="8"/>
        <color theme="1"/>
        <rFont val="Times New Roman"/>
        <family val="1"/>
        <charset val="204"/>
      </rPr>
      <t xml:space="preserve"> № 381     </t>
    </r>
  </si>
  <si>
    <t>(в редакции решения Совета народных депутатов Благовещенского муниципального округа от 28.02.2025 № 399, от 30.05.2025 № 430, от 25.07.2025 №  434, от 26.09.2025 № 440, от 28.11.2025 № 452, от 19.12.2025 № 465, от 25.12.2025 № 478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</si>
</sst>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numFmt numFmtId="165" formatCode="dd\.mm\.yyyy"/>
  </numFmts>
  <fonts count="26" x14ac:knownFonts="1">
    <font>
      <sz val="11"/>
      <color theme="1"/>
      <name val="Calibri"/>
      <family val="2"/>
      <scheme val="minor"/>
    </font>
    <font>
      <sz val="12"/>
      <color theme="1"/>
      <name val="Times New Roman"/>
      <family val="1"/>
      <charset val="204"/>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8"/>
      <color theme="1"/>
      <name val="Times New Roman"/>
      <family val="1"/>
      <charset val="204"/>
    </font>
    <font>
      <sz val="8"/>
      <name val="Times New Roman"/>
      <family val="1"/>
      <charset val="204"/>
    </font>
    <font>
      <u/>
      <sz val="11"/>
      <color theme="10"/>
      <name val="Calibri"/>
      <family val="2"/>
      <scheme val="minor"/>
    </font>
    <font>
      <u/>
      <sz val="8"/>
      <color theme="1"/>
      <name val="Times New Roman"/>
      <family val="1"/>
      <charset val="204"/>
    </font>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i/>
      <sz val="11"/>
      <color theme="1"/>
      <name val="Calibri"/>
      <family val="2"/>
      <charset val="204"/>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patternFill>
    </fill>
    <fill>
      <patternFill patternType="solid">
        <fgColor rgb="FFC0C0C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s>
  <cellStyleXfs count="188">
    <xf numFmtId="0" fontId="0" fillId="0" borderId="0"/>
    <xf numFmtId="0" fontId="10" fillId="0" borderId="0" applyNumberFormat="0" applyFill="0" applyBorder="0" applyAlignment="0" applyProtection="0"/>
    <xf numFmtId="0" fontId="12" fillId="0" borderId="0"/>
    <xf numFmtId="0" fontId="13" fillId="0" borderId="0"/>
    <xf numFmtId="0" fontId="14" fillId="0" borderId="0">
      <alignment horizontal="center" wrapText="1"/>
    </xf>
    <xf numFmtId="0" fontId="15" fillId="0" borderId="9"/>
    <xf numFmtId="0" fontId="15" fillId="0" borderId="0"/>
    <xf numFmtId="0" fontId="16" fillId="0" borderId="0"/>
    <xf numFmtId="0" fontId="14" fillId="0" borderId="0">
      <alignment horizontal="left" wrapText="1"/>
    </xf>
    <xf numFmtId="0" fontId="17" fillId="0" borderId="0"/>
    <xf numFmtId="0" fontId="18" fillId="0" borderId="0"/>
    <xf numFmtId="0" fontId="15" fillId="0" borderId="10"/>
    <xf numFmtId="0" fontId="19" fillId="0" borderId="11">
      <alignment horizontal="center"/>
    </xf>
    <xf numFmtId="0" fontId="16" fillId="0" borderId="12"/>
    <xf numFmtId="0" fontId="19" fillId="0" borderId="0">
      <alignment horizontal="left"/>
    </xf>
    <xf numFmtId="0" fontId="20" fillId="0" borderId="0">
      <alignment horizontal="center" vertical="top"/>
    </xf>
    <xf numFmtId="49" fontId="21" fillId="0" borderId="13">
      <alignment horizontal="right"/>
    </xf>
    <xf numFmtId="49" fontId="16" fillId="0" borderId="14">
      <alignment horizontal="center"/>
    </xf>
    <xf numFmtId="0" fontId="16" fillId="0" borderId="15"/>
    <xf numFmtId="49" fontId="16" fillId="0" borderId="0"/>
    <xf numFmtId="49" fontId="19" fillId="0" borderId="0">
      <alignment horizontal="right"/>
    </xf>
    <xf numFmtId="0" fontId="19" fillId="0" borderId="0"/>
    <xf numFmtId="0" fontId="19" fillId="0" borderId="0">
      <alignment horizontal="center"/>
    </xf>
    <xf numFmtId="0" fontId="19" fillId="0" borderId="13">
      <alignment horizontal="right"/>
    </xf>
    <xf numFmtId="165" fontId="19" fillId="0" borderId="16">
      <alignment horizontal="center"/>
    </xf>
    <xf numFmtId="49" fontId="19" fillId="0" borderId="0"/>
    <xf numFmtId="0" fontId="19" fillId="0" borderId="0">
      <alignment horizontal="right"/>
    </xf>
    <xf numFmtId="0" fontId="19" fillId="0" borderId="17">
      <alignment horizontal="center"/>
    </xf>
    <xf numFmtId="0" fontId="19" fillId="0" borderId="9">
      <alignment wrapText="1"/>
    </xf>
    <xf numFmtId="49" fontId="19" fillId="0" borderId="18">
      <alignment horizontal="center"/>
    </xf>
    <xf numFmtId="0" fontId="19" fillId="0" borderId="19">
      <alignment wrapText="1"/>
    </xf>
    <xf numFmtId="49" fontId="19" fillId="0" borderId="16">
      <alignment horizontal="center"/>
    </xf>
    <xf numFmtId="0" fontId="19" fillId="0" borderId="20">
      <alignment horizontal="left"/>
    </xf>
    <xf numFmtId="49" fontId="19" fillId="0" borderId="20"/>
    <xf numFmtId="0" fontId="19" fillId="0" borderId="16">
      <alignment horizontal="center"/>
    </xf>
    <xf numFmtId="49" fontId="19" fillId="0" borderId="21">
      <alignment horizontal="center"/>
    </xf>
    <xf numFmtId="0" fontId="17" fillId="0" borderId="22"/>
    <xf numFmtId="49" fontId="19" fillId="0" borderId="8">
      <alignment horizontal="center" vertical="center" wrapText="1"/>
    </xf>
    <xf numFmtId="49" fontId="19" fillId="0" borderId="23">
      <alignment horizontal="center" vertical="center" wrapText="1"/>
    </xf>
    <xf numFmtId="49" fontId="19" fillId="0" borderId="24">
      <alignment horizontal="center" vertical="center" wrapText="1"/>
    </xf>
    <xf numFmtId="49" fontId="19" fillId="0" borderId="11">
      <alignment horizontal="center" vertical="center" wrapText="1"/>
    </xf>
    <xf numFmtId="0" fontId="19" fillId="0" borderId="25">
      <alignment horizontal="left" wrapText="1"/>
    </xf>
    <xf numFmtId="49" fontId="19" fillId="0" borderId="26">
      <alignment horizontal="center" wrapText="1"/>
    </xf>
    <xf numFmtId="49" fontId="19" fillId="0" borderId="27">
      <alignment horizontal="center"/>
    </xf>
    <xf numFmtId="4" fontId="19" fillId="0" borderId="8">
      <alignment horizontal="right"/>
    </xf>
    <xf numFmtId="4" fontId="19" fillId="0" borderId="28">
      <alignment horizontal="right"/>
    </xf>
    <xf numFmtId="0" fontId="19" fillId="0" borderId="29">
      <alignment horizontal="left" wrapText="1"/>
    </xf>
    <xf numFmtId="4" fontId="19" fillId="0" borderId="30">
      <alignment horizontal="right"/>
    </xf>
    <xf numFmtId="0" fontId="19" fillId="0" borderId="31">
      <alignment horizontal="left" wrapText="1" indent="1"/>
    </xf>
    <xf numFmtId="49" fontId="19" fillId="0" borderId="32">
      <alignment horizontal="center" wrapText="1"/>
    </xf>
    <xf numFmtId="49" fontId="19" fillId="0" borderId="33">
      <alignment horizontal="center"/>
    </xf>
    <xf numFmtId="0" fontId="19" fillId="0" borderId="34">
      <alignment horizontal="left" wrapText="1" indent="1"/>
    </xf>
    <xf numFmtId="49" fontId="19" fillId="0" borderId="35">
      <alignment horizontal="center"/>
    </xf>
    <xf numFmtId="49" fontId="19" fillId="0" borderId="12">
      <alignment horizontal="center"/>
    </xf>
    <xf numFmtId="49" fontId="19" fillId="0" borderId="0">
      <alignment horizontal="center"/>
    </xf>
    <xf numFmtId="0" fontId="19" fillId="0" borderId="28">
      <alignment horizontal="left" wrapText="1" indent="2"/>
    </xf>
    <xf numFmtId="49" fontId="19" fillId="0" borderId="36">
      <alignment horizontal="center"/>
    </xf>
    <xf numFmtId="49" fontId="19" fillId="0" borderId="8">
      <alignment horizontal="center"/>
    </xf>
    <xf numFmtId="0" fontId="19" fillId="0" borderId="37">
      <alignment horizontal="left" wrapText="1" indent="2"/>
    </xf>
    <xf numFmtId="0" fontId="19" fillId="0" borderId="22"/>
    <xf numFmtId="0" fontId="19" fillId="4" borderId="22"/>
    <xf numFmtId="0" fontId="19" fillId="4" borderId="0"/>
    <xf numFmtId="0" fontId="19" fillId="0" borderId="0">
      <alignment horizontal="left" wrapText="1"/>
    </xf>
    <xf numFmtId="49" fontId="19" fillId="0" borderId="0">
      <alignment horizontal="center" wrapText="1"/>
    </xf>
    <xf numFmtId="0" fontId="19" fillId="0" borderId="9">
      <alignment horizontal="left"/>
    </xf>
    <xf numFmtId="49" fontId="19" fillId="0" borderId="9"/>
    <xf numFmtId="0" fontId="19" fillId="0" borderId="9"/>
    <xf numFmtId="0" fontId="19" fillId="0" borderId="38">
      <alignment horizontal="left" wrapText="1"/>
    </xf>
    <xf numFmtId="49" fontId="19" fillId="0" borderId="27">
      <alignment horizontal="center" wrapText="1"/>
    </xf>
    <xf numFmtId="4" fontId="19" fillId="0" borderId="24">
      <alignment horizontal="right"/>
    </xf>
    <xf numFmtId="4" fontId="19" fillId="0" borderId="39">
      <alignment horizontal="right"/>
    </xf>
    <xf numFmtId="0" fontId="19" fillId="0" borderId="40">
      <alignment horizontal="left" wrapText="1"/>
    </xf>
    <xf numFmtId="49" fontId="19" fillId="0" borderId="36">
      <alignment horizontal="center" wrapText="1"/>
    </xf>
    <xf numFmtId="49" fontId="19" fillId="0" borderId="28">
      <alignment horizontal="center"/>
    </xf>
    <xf numFmtId="0" fontId="19" fillId="0" borderId="19"/>
    <xf numFmtId="0" fontId="19" fillId="0" borderId="41"/>
    <xf numFmtId="0" fontId="13" fillId="0" borderId="37">
      <alignment horizontal="left" wrapText="1"/>
    </xf>
    <xf numFmtId="0" fontId="19" fillId="0" borderId="42">
      <alignment horizontal="center" wrapText="1"/>
    </xf>
    <xf numFmtId="49" fontId="19" fillId="0" borderId="43">
      <alignment horizontal="center" wrapText="1"/>
    </xf>
    <xf numFmtId="4" fontId="19" fillId="0" borderId="27">
      <alignment horizontal="right"/>
    </xf>
    <xf numFmtId="4" fontId="19" fillId="0" borderId="44">
      <alignment horizontal="right"/>
    </xf>
    <xf numFmtId="0" fontId="13" fillId="0" borderId="16">
      <alignment horizontal="left" wrapText="1"/>
    </xf>
    <xf numFmtId="0" fontId="16" fillId="0" borderId="22"/>
    <xf numFmtId="0" fontId="19" fillId="0" borderId="0">
      <alignment horizontal="center" wrapText="1"/>
    </xf>
    <xf numFmtId="0" fontId="13" fillId="0" borderId="0">
      <alignment horizontal="center"/>
    </xf>
    <xf numFmtId="0" fontId="13" fillId="0" borderId="9"/>
    <xf numFmtId="49" fontId="19" fillId="0" borderId="9">
      <alignment horizontal="left"/>
    </xf>
    <xf numFmtId="49" fontId="19" fillId="0" borderId="24">
      <alignment horizontal="center"/>
    </xf>
    <xf numFmtId="0" fontId="19" fillId="0" borderId="31">
      <alignment horizontal="left" wrapText="1"/>
    </xf>
    <xf numFmtId="49" fontId="19" fillId="0" borderId="45">
      <alignment horizontal="center"/>
    </xf>
    <xf numFmtId="0" fontId="19" fillId="0" borderId="34">
      <alignment horizontal="left" wrapText="1"/>
    </xf>
    <xf numFmtId="0" fontId="16" fillId="0" borderId="33"/>
    <xf numFmtId="0" fontId="16" fillId="0" borderId="45"/>
    <xf numFmtId="0" fontId="19" fillId="0" borderId="38">
      <alignment horizontal="left" wrapText="1" indent="1"/>
    </xf>
    <xf numFmtId="49" fontId="19" fillId="0" borderId="46">
      <alignment horizontal="center" wrapText="1"/>
    </xf>
    <xf numFmtId="0" fontId="19" fillId="0" borderId="40">
      <alignment horizontal="left" wrapText="1" indent="1"/>
    </xf>
    <xf numFmtId="0" fontId="19" fillId="0" borderId="31">
      <alignment horizontal="left" wrapText="1" indent="2"/>
    </xf>
    <xf numFmtId="0" fontId="19" fillId="0" borderId="34">
      <alignment horizontal="left" wrapText="1" indent="2"/>
    </xf>
    <xf numFmtId="49" fontId="19" fillId="0" borderId="46">
      <alignment horizontal="center"/>
    </xf>
    <xf numFmtId="0" fontId="16" fillId="0" borderId="20"/>
    <xf numFmtId="0" fontId="16" fillId="0" borderId="9"/>
    <xf numFmtId="0" fontId="13" fillId="0" borderId="23">
      <alignment horizontal="center" vertical="center" textRotation="90" wrapText="1"/>
    </xf>
    <xf numFmtId="0" fontId="19" fillId="0" borderId="8">
      <alignment horizontal="center" vertical="top" wrapText="1"/>
    </xf>
    <xf numFmtId="0" fontId="19" fillId="0" borderId="33">
      <alignment horizontal="center" vertical="top"/>
    </xf>
    <xf numFmtId="0" fontId="19" fillId="0" borderId="8">
      <alignment horizontal="center" vertical="top"/>
    </xf>
    <xf numFmtId="49" fontId="19" fillId="0" borderId="8">
      <alignment horizontal="center" vertical="top" wrapText="1"/>
    </xf>
    <xf numFmtId="0" fontId="13" fillId="0" borderId="47"/>
    <xf numFmtId="49" fontId="13" fillId="0" borderId="26">
      <alignment horizontal="center"/>
    </xf>
    <xf numFmtId="0" fontId="17" fillId="0" borderId="15"/>
    <xf numFmtId="49" fontId="22" fillId="0" borderId="48">
      <alignment horizontal="left" vertical="center" wrapText="1"/>
    </xf>
    <xf numFmtId="49" fontId="13" fillId="0" borderId="36">
      <alignment horizontal="center" vertical="center" wrapText="1"/>
    </xf>
    <xf numFmtId="49" fontId="19" fillId="0" borderId="49">
      <alignment horizontal="left" vertical="center" wrapText="1" indent="2"/>
    </xf>
    <xf numFmtId="49" fontId="19" fillId="0" borderId="32">
      <alignment horizontal="center" vertical="center" wrapText="1"/>
    </xf>
    <xf numFmtId="0" fontId="19" fillId="0" borderId="33"/>
    <xf numFmtId="4" fontId="19" fillId="0" borderId="33">
      <alignment horizontal="right"/>
    </xf>
    <xf numFmtId="4" fontId="19" fillId="0" borderId="45">
      <alignment horizontal="right"/>
    </xf>
    <xf numFmtId="49" fontId="19" fillId="0" borderId="50">
      <alignment horizontal="left" vertical="center" wrapText="1" indent="3"/>
    </xf>
    <xf numFmtId="49" fontId="19" fillId="0" borderId="46">
      <alignment horizontal="center" vertical="center" wrapText="1"/>
    </xf>
    <xf numFmtId="49" fontId="19" fillId="0" borderId="48">
      <alignment horizontal="left" vertical="center" wrapText="1" indent="3"/>
    </xf>
    <xf numFmtId="49" fontId="19" fillId="0" borderId="36">
      <alignment horizontal="center" vertical="center" wrapText="1"/>
    </xf>
    <xf numFmtId="49" fontId="19" fillId="0" borderId="51">
      <alignment horizontal="left" vertical="center" wrapText="1" indent="3"/>
    </xf>
    <xf numFmtId="0" fontId="22" fillId="0" borderId="47">
      <alignment horizontal="left" vertical="center" wrapText="1"/>
    </xf>
    <xf numFmtId="49" fontId="19" fillId="0" borderId="52">
      <alignment horizontal="center" vertical="center" wrapText="1"/>
    </xf>
    <xf numFmtId="4" fontId="19" fillId="0" borderId="11">
      <alignment horizontal="right"/>
    </xf>
    <xf numFmtId="4" fontId="19" fillId="0" borderId="53">
      <alignment horizontal="right"/>
    </xf>
    <xf numFmtId="0" fontId="13" fillId="0" borderId="20">
      <alignment horizontal="center" vertical="center" textRotation="90" wrapText="1"/>
    </xf>
    <xf numFmtId="49" fontId="19" fillId="0" borderId="20">
      <alignment horizontal="left" vertical="center" wrapText="1" indent="3"/>
    </xf>
    <xf numFmtId="49" fontId="19" fillId="0" borderId="22">
      <alignment horizontal="center" vertical="center" wrapText="1"/>
    </xf>
    <xf numFmtId="4" fontId="19" fillId="0" borderId="22">
      <alignment horizontal="right"/>
    </xf>
    <xf numFmtId="0" fontId="19" fillId="0" borderId="0">
      <alignment vertical="center"/>
    </xf>
    <xf numFmtId="49" fontId="19" fillId="0" borderId="0">
      <alignment horizontal="left" vertical="center" wrapText="1" indent="3"/>
    </xf>
    <xf numFmtId="49" fontId="19" fillId="0" borderId="0">
      <alignment horizontal="center" vertical="center" wrapText="1"/>
    </xf>
    <xf numFmtId="4" fontId="19" fillId="0" borderId="0">
      <alignment horizontal="right" shrinkToFit="1"/>
    </xf>
    <xf numFmtId="0" fontId="13" fillId="0" borderId="9">
      <alignment horizontal="center" vertical="center" textRotation="90" wrapText="1"/>
    </xf>
    <xf numFmtId="49" fontId="19" fillId="0" borderId="9">
      <alignment horizontal="left" vertical="center" wrapText="1" indent="3"/>
    </xf>
    <xf numFmtId="49" fontId="19" fillId="0" borderId="9">
      <alignment horizontal="center" vertical="center" wrapText="1"/>
    </xf>
    <xf numFmtId="4" fontId="19" fillId="0" borderId="9">
      <alignment horizontal="right"/>
    </xf>
    <xf numFmtId="49" fontId="19" fillId="0" borderId="33">
      <alignment horizontal="center" vertical="center" wrapText="1"/>
    </xf>
    <xf numFmtId="0" fontId="22" fillId="0" borderId="54">
      <alignment horizontal="left" vertical="center" wrapText="1"/>
    </xf>
    <xf numFmtId="49" fontId="13" fillId="0" borderId="26">
      <alignment horizontal="center" vertical="center" wrapText="1"/>
    </xf>
    <xf numFmtId="4" fontId="19" fillId="0" borderId="55">
      <alignment horizontal="right"/>
    </xf>
    <xf numFmtId="49" fontId="19" fillId="0" borderId="56">
      <alignment horizontal="left" vertical="center" wrapText="1" indent="2"/>
    </xf>
    <xf numFmtId="0" fontId="19" fillId="0" borderId="35"/>
    <xf numFmtId="0" fontId="19" fillId="0" borderId="28"/>
    <xf numFmtId="49" fontId="19" fillId="0" borderId="57">
      <alignment horizontal="left" vertical="center" wrapText="1" indent="3"/>
    </xf>
    <xf numFmtId="4" fontId="19" fillId="0" borderId="58">
      <alignment horizontal="right"/>
    </xf>
    <xf numFmtId="49" fontId="19" fillId="0" borderId="59">
      <alignment horizontal="left" vertical="center" wrapText="1" indent="3"/>
    </xf>
    <xf numFmtId="49" fontId="19" fillId="0" borderId="60">
      <alignment horizontal="left" vertical="center" wrapText="1" indent="3"/>
    </xf>
    <xf numFmtId="49" fontId="19" fillId="0" borderId="61">
      <alignment horizontal="center" vertical="center" wrapText="1"/>
    </xf>
    <xf numFmtId="4" fontId="19" fillId="0" borderId="62">
      <alignment horizontal="right"/>
    </xf>
    <xf numFmtId="0" fontId="13" fillId="0" borderId="20">
      <alignment horizontal="center" vertical="center" textRotation="90"/>
    </xf>
    <xf numFmtId="4" fontId="19" fillId="0" borderId="0">
      <alignment horizontal="right"/>
    </xf>
    <xf numFmtId="0" fontId="13" fillId="0" borderId="9">
      <alignment horizontal="center" vertical="center" textRotation="90"/>
    </xf>
    <xf numFmtId="0" fontId="13" fillId="0" borderId="23">
      <alignment horizontal="center" vertical="center" textRotation="90"/>
    </xf>
    <xf numFmtId="0" fontId="19" fillId="0" borderId="45"/>
    <xf numFmtId="49" fontId="19" fillId="0" borderId="63">
      <alignment horizontal="center" vertical="center" wrapText="1"/>
    </xf>
    <xf numFmtId="0" fontId="19" fillId="0" borderId="64"/>
    <xf numFmtId="0" fontId="19" fillId="0" borderId="65"/>
    <xf numFmtId="0" fontId="13" fillId="0" borderId="8">
      <alignment horizontal="center" vertical="center" textRotation="90"/>
    </xf>
    <xf numFmtId="49" fontId="22" fillId="0" borderId="54">
      <alignment horizontal="left" vertical="center" wrapText="1"/>
    </xf>
    <xf numFmtId="0" fontId="13" fillId="0" borderId="46">
      <alignment horizontal="center" vertical="center"/>
    </xf>
    <xf numFmtId="0" fontId="19" fillId="0" borderId="32">
      <alignment horizontal="center" vertical="center"/>
    </xf>
    <xf numFmtId="0" fontId="19" fillId="0" borderId="46">
      <alignment horizontal="center" vertical="center"/>
    </xf>
    <xf numFmtId="0" fontId="19" fillId="0" borderId="36">
      <alignment horizontal="center" vertical="center"/>
    </xf>
    <xf numFmtId="0" fontId="19" fillId="0" borderId="52">
      <alignment horizontal="center" vertical="center"/>
    </xf>
    <xf numFmtId="0" fontId="13" fillId="0" borderId="26">
      <alignment horizontal="center" vertical="center"/>
    </xf>
    <xf numFmtId="49" fontId="13" fillId="0" borderId="36">
      <alignment horizontal="center" vertical="center"/>
    </xf>
    <xf numFmtId="49" fontId="19" fillId="0" borderId="63">
      <alignment horizontal="center" vertical="center"/>
    </xf>
    <xf numFmtId="49" fontId="19" fillId="0" borderId="46">
      <alignment horizontal="center" vertical="center"/>
    </xf>
    <xf numFmtId="49" fontId="19" fillId="0" borderId="36">
      <alignment horizontal="center" vertical="center"/>
    </xf>
    <xf numFmtId="49" fontId="19" fillId="0" borderId="52">
      <alignment horizontal="center" vertical="center"/>
    </xf>
    <xf numFmtId="49" fontId="19" fillId="0" borderId="9">
      <alignment horizontal="center" wrapText="1"/>
    </xf>
    <xf numFmtId="0" fontId="19" fillId="0" borderId="9">
      <alignment horizontal="center"/>
    </xf>
    <xf numFmtId="49" fontId="19" fillId="0" borderId="0">
      <alignment horizontal="left"/>
    </xf>
    <xf numFmtId="0" fontId="19" fillId="0" borderId="20">
      <alignment horizontal="center"/>
    </xf>
    <xf numFmtId="49" fontId="19" fillId="0" borderId="20">
      <alignment horizontal="center"/>
    </xf>
    <xf numFmtId="0" fontId="23" fillId="0" borderId="9">
      <alignment wrapText="1"/>
    </xf>
    <xf numFmtId="0" fontId="24" fillId="0" borderId="9"/>
    <xf numFmtId="0" fontId="23" fillId="0" borderId="8">
      <alignment wrapText="1"/>
    </xf>
    <xf numFmtId="0" fontId="23" fillId="0" borderId="20">
      <alignment wrapText="1"/>
    </xf>
    <xf numFmtId="0" fontId="24" fillId="0" borderId="20"/>
    <xf numFmtId="0" fontId="12" fillId="0" borderId="0"/>
    <xf numFmtId="0" fontId="12" fillId="0" borderId="0"/>
    <xf numFmtId="0" fontId="12" fillId="0" borderId="0"/>
    <xf numFmtId="0" fontId="17" fillId="0" borderId="0"/>
    <xf numFmtId="0" fontId="17" fillId="0" borderId="0"/>
    <xf numFmtId="0" fontId="16" fillId="5" borderId="0"/>
    <xf numFmtId="0" fontId="17" fillId="0" borderId="0"/>
  </cellStyleXfs>
  <cellXfs count="62">
    <xf numFmtId="0" fontId="0" fillId="0" borderId="0" xfId="0"/>
    <xf numFmtId="0" fontId="3" fillId="0" borderId="0" xfId="0" applyFont="1" applyAlignment="1">
      <alignment wrapText="1"/>
    </xf>
    <xf numFmtId="0" fontId="4" fillId="0" borderId="1"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0" borderId="0" xfId="0" applyFont="1"/>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xf numFmtId="0" fontId="6" fillId="0" borderId="1" xfId="0" applyFont="1" applyBorder="1" applyAlignment="1">
      <alignment vertical="center" wrapText="1"/>
    </xf>
    <xf numFmtId="0" fontId="6" fillId="0" borderId="2" xfId="0" applyFont="1" applyBorder="1" applyAlignment="1">
      <alignment wrapText="1"/>
    </xf>
    <xf numFmtId="0" fontId="3" fillId="0" borderId="1" xfId="0" applyFont="1" applyBorder="1" applyAlignment="1">
      <alignment horizontal="justify" vertical="center" wrapText="1"/>
    </xf>
    <xf numFmtId="49" fontId="7" fillId="0" borderId="1" xfId="0" applyNumberFormat="1" applyFont="1" applyFill="1" applyBorder="1" applyAlignment="1">
      <alignment horizontal="center" vertical="center" wrapText="1"/>
    </xf>
    <xf numFmtId="0" fontId="7" fillId="0" borderId="6"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wrapText="1"/>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3" fontId="0" fillId="0" borderId="0" xfId="0" applyNumberFormat="1"/>
    <xf numFmtId="3" fontId="3" fillId="0" borderId="1" xfId="0" applyNumberFormat="1" applyFont="1" applyFill="1" applyBorder="1" applyAlignment="1">
      <alignment horizontal="center" vertical="center" wrapText="1"/>
    </xf>
    <xf numFmtId="0" fontId="3" fillId="0" borderId="0" xfId="0" applyFont="1" applyAlignment="1">
      <alignment vertical="center"/>
    </xf>
    <xf numFmtId="0" fontId="6" fillId="0" borderId="1" xfId="0" applyFont="1" applyFill="1" applyBorder="1" applyAlignment="1">
      <alignment vertical="center" wrapText="1"/>
    </xf>
    <xf numFmtId="0" fontId="3" fillId="0" borderId="1" xfId="0" applyFont="1" applyFill="1" applyBorder="1" applyAlignment="1">
      <alignment horizontal="center" vertical="center"/>
    </xf>
    <xf numFmtId="0" fontId="0" fillId="0" borderId="0" xfId="0" applyBorder="1"/>
    <xf numFmtId="0" fontId="1" fillId="0" borderId="0" xfId="0" applyFont="1" applyBorder="1" applyAlignment="1">
      <alignment horizontal="left" vertical="center" wrapText="1"/>
    </xf>
    <xf numFmtId="0" fontId="3" fillId="0" borderId="0" xfId="0" applyFont="1" applyBorder="1" applyAlignment="1">
      <alignment wrapText="1"/>
    </xf>
    <xf numFmtId="0" fontId="8" fillId="0" borderId="0" xfId="0" applyFont="1" applyBorder="1" applyAlignment="1">
      <alignment vertical="center" wrapText="1"/>
    </xf>
    <xf numFmtId="0" fontId="8" fillId="0" borderId="0" xfId="0" applyFont="1" applyBorder="1" applyAlignment="1">
      <alignment horizontal="left" vertical="center" wrapText="1"/>
    </xf>
    <xf numFmtId="0" fontId="7" fillId="0" borderId="0" xfId="1" applyFont="1" applyAlignment="1">
      <alignment wrapText="1"/>
    </xf>
    <xf numFmtId="0" fontId="7" fillId="0" borderId="0" xfId="1" applyFont="1" applyAlignment="1">
      <alignment horizontal="justify" vertical="center" wrapText="1"/>
    </xf>
    <xf numFmtId="164" fontId="7" fillId="0" borderId="7" xfId="0" applyNumberFormat="1" applyFont="1" applyBorder="1" applyAlignment="1">
      <alignment horizontal="left" wrapText="1"/>
    </xf>
    <xf numFmtId="3" fontId="6"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0" fontId="3" fillId="0" borderId="0" xfId="0" applyFont="1" applyBorder="1" applyAlignment="1">
      <alignment horizontal="right" wrapText="1"/>
    </xf>
    <xf numFmtId="0" fontId="6" fillId="0" borderId="3" xfId="0" applyFont="1" applyBorder="1" applyAlignment="1">
      <alignment vertical="center" wrapText="1"/>
    </xf>
    <xf numFmtId="0" fontId="9" fillId="3" borderId="0" xfId="0" applyFont="1" applyFill="1" applyBorder="1" applyAlignment="1">
      <alignment wrapText="1"/>
    </xf>
    <xf numFmtId="3" fontId="3" fillId="0" borderId="1" xfId="0" applyNumberFormat="1" applyFont="1" applyBorder="1" applyAlignment="1">
      <alignment horizontal="center" vertical="center"/>
    </xf>
    <xf numFmtId="0" fontId="3" fillId="0" borderId="1" xfId="0" applyFont="1" applyBorder="1" applyAlignment="1">
      <alignment horizontal="left" wrapText="1"/>
    </xf>
    <xf numFmtId="3"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wrapText="1"/>
    </xf>
    <xf numFmtId="49" fontId="3" fillId="0" borderId="8" xfId="0" applyNumberFormat="1" applyFont="1" applyFill="1" applyBorder="1" applyAlignment="1">
      <alignment horizontal="left" wrapText="1"/>
    </xf>
    <xf numFmtId="164" fontId="7" fillId="0" borderId="1" xfId="0" applyNumberFormat="1" applyFont="1" applyBorder="1" applyAlignment="1">
      <alignment horizontal="left" wrapText="1"/>
    </xf>
    <xf numFmtId="49" fontId="7" fillId="0" borderId="1" xfId="0" applyNumberFormat="1" applyFont="1" applyBorder="1" applyAlignment="1">
      <alignment horizontal="left" wrapText="1"/>
    </xf>
    <xf numFmtId="49" fontId="7" fillId="0" borderId="7" xfId="0" applyNumberFormat="1" applyFont="1" applyBorder="1" applyAlignment="1">
      <alignment horizontal="left" wrapText="1"/>
    </xf>
    <xf numFmtId="0" fontId="0" fillId="0" borderId="0" xfId="0" applyFill="1"/>
    <xf numFmtId="3" fontId="6" fillId="0" borderId="5"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0" xfId="0" applyFont="1" applyBorder="1" applyAlignment="1">
      <alignment horizontal="center" wrapText="1"/>
    </xf>
    <xf numFmtId="0" fontId="25" fillId="0" borderId="0" xfId="0" applyFont="1" applyAlignment="1">
      <alignment horizontal="center" vertical="center" wrapText="1"/>
    </xf>
  </cellXfs>
  <cellStyles count="188">
    <cellStyle name="br" xfId="183" xr:uid="{357350BD-2941-4BB0-AA8D-FBC284BD6D0F}"/>
    <cellStyle name="col" xfId="182" xr:uid="{72833BEC-C2B6-4032-9FE5-CB57F53D93DA}"/>
    <cellStyle name="style0" xfId="184" xr:uid="{9A4C8DAA-CF20-4548-8DF9-3364C4604AC7}"/>
    <cellStyle name="td" xfId="185" xr:uid="{18715DD8-3422-4D9E-BE71-EBDE139F9620}"/>
    <cellStyle name="tr" xfId="181" xr:uid="{7395EB95-D28F-4974-9EF3-802CFA9164E3}"/>
    <cellStyle name="xl100" xfId="66" xr:uid="{DE4533FE-2708-4B24-B84E-2DD3FCE02631}"/>
    <cellStyle name="xl101" xfId="71" xr:uid="{E1E9B914-4857-4F06-98AD-6B15B6BFDBD8}"/>
    <cellStyle name="xl102" xfId="81" xr:uid="{C2E18814-2E08-4A4A-83F2-A43C6E171B69}"/>
    <cellStyle name="xl103" xfId="85" xr:uid="{0ED8853E-E378-4D77-BE4E-83D4C7123C7B}"/>
    <cellStyle name="xl104" xfId="93" xr:uid="{954EDB76-9D1D-4388-AB1D-628467175650}"/>
    <cellStyle name="xl105" xfId="88" xr:uid="{EEA8F050-F18B-4572-9B55-292535C7C229}"/>
    <cellStyle name="xl106" xfId="96" xr:uid="{18CFC327-4C72-4B85-9A4F-2A6261B94BA8}"/>
    <cellStyle name="xl107" xfId="99" xr:uid="{56B6B465-310E-4EAD-A006-C74B63577607}"/>
    <cellStyle name="xl108" xfId="83" xr:uid="{AC81E8F4-414B-4E18-A670-75D21CFDA200}"/>
    <cellStyle name="xl109" xfId="86" xr:uid="{36F4A515-12B4-441A-87A8-623EC407D1D8}"/>
    <cellStyle name="xl110" xfId="94" xr:uid="{9E97C1D2-70DF-4768-ADA4-BCAF12DA7739}"/>
    <cellStyle name="xl111" xfId="98" xr:uid="{6BBB9D20-7FFA-442D-B88A-AFC2B9A1264B}"/>
    <cellStyle name="xl112" xfId="84" xr:uid="{F51381A4-8368-4266-8412-E7741B6C2997}"/>
    <cellStyle name="xl113" xfId="87" xr:uid="{663F0AEC-1C5F-406C-AA1C-D9D3CC43AD5A}"/>
    <cellStyle name="xl114" xfId="89" xr:uid="{2094B8AA-7E66-450E-B2EA-69ACCC557716}"/>
    <cellStyle name="xl115" xfId="95" xr:uid="{7931D99D-E496-4CDE-98C4-BC074F2318CD}"/>
    <cellStyle name="xl116" xfId="90" xr:uid="{F9D48D07-C0FA-412E-B70A-DB1E43A7E5AB}"/>
    <cellStyle name="xl117" xfId="97" xr:uid="{600CF552-51D7-4401-9A1A-B0055008C06A}"/>
    <cellStyle name="xl118" xfId="91" xr:uid="{B59E61B2-4D95-4C8F-B6F6-61F4218CB46B}"/>
    <cellStyle name="xl119" xfId="92" xr:uid="{48D63A5C-2A1B-4567-8FF3-F80F1727C29D}"/>
    <cellStyle name="xl120" xfId="101" xr:uid="{BF4F1061-0CFF-40D8-AFC3-12AA3F080CAB}"/>
    <cellStyle name="xl121" xfId="125" xr:uid="{28DBF770-3D8A-44FF-982C-EB03FCAAF56B}"/>
    <cellStyle name="xl122" xfId="129" xr:uid="{1144FC07-98D4-4E30-9CBC-A4CE3817075C}"/>
    <cellStyle name="xl123" xfId="133" xr:uid="{9EFC57DC-71F2-4063-933C-EBBEBCCB8243}"/>
    <cellStyle name="xl124" xfId="150" xr:uid="{C021E689-0A2B-46B8-9531-23B064C63023}"/>
    <cellStyle name="xl125" xfId="152" xr:uid="{B6A9D4EE-3A01-4410-A641-52354D89AF8A}"/>
    <cellStyle name="xl126" xfId="153" xr:uid="{A106C42A-E336-421C-B8AE-2FEA067E6F57}"/>
    <cellStyle name="xl127" xfId="100" xr:uid="{42397610-73D4-4CCD-AE1B-E873BAD33D4F}"/>
    <cellStyle name="xl128" xfId="158" xr:uid="{07276ED4-4CDC-4126-AB98-F84CA10243A8}"/>
    <cellStyle name="xl129" xfId="176" xr:uid="{6341B5CA-BEBB-4F44-B085-210F9DA4FC27}"/>
    <cellStyle name="xl130" xfId="179" xr:uid="{24DB6F6F-3F9F-4F0D-B118-855E6E837484}"/>
    <cellStyle name="xl131" xfId="102" xr:uid="{7ABE9E17-A5E1-4467-AB02-84A9F28ED88B}"/>
    <cellStyle name="xl132" xfId="106" xr:uid="{0F88AD09-E5D8-41B7-BA6C-7F62E508E0A6}"/>
    <cellStyle name="xl133" xfId="109" xr:uid="{B86EDE83-6DCD-4661-AF76-1510B94445F4}"/>
    <cellStyle name="xl134" xfId="111" xr:uid="{80C4EDEC-E552-45E1-90CA-EEEAFA27DC97}"/>
    <cellStyle name="xl135" xfId="116" xr:uid="{A80D8E36-4C0A-41FB-81E9-1268726EF4E0}"/>
    <cellStyle name="xl136" xfId="118" xr:uid="{32F7E734-B048-44F5-911B-CE69A34F9B3C}"/>
    <cellStyle name="xl137" xfId="120" xr:uid="{919EF7E5-B071-44C5-BA65-8B0B3EA56892}"/>
    <cellStyle name="xl138" xfId="121" xr:uid="{719B4C46-A9C8-47CD-B4FC-BA89D99DBE93}"/>
    <cellStyle name="xl139" xfId="126" xr:uid="{2A28C14B-0CCC-4DCF-B45E-6F0D433F429A}"/>
    <cellStyle name="xl140" xfId="130" xr:uid="{5F4E972D-E620-4EF0-8160-E88FD0A89DC0}"/>
    <cellStyle name="xl141" xfId="134" xr:uid="{AD2BD29C-9301-4965-9AA0-FBF418547BEF}"/>
    <cellStyle name="xl142" xfId="138" xr:uid="{4142F2EB-E5FA-4A2C-84C3-6B86F39E6185}"/>
    <cellStyle name="xl143" xfId="141" xr:uid="{EDAF08F4-6D43-4B00-BDFE-48FC3522CD38}"/>
    <cellStyle name="xl144" xfId="144" xr:uid="{DA70E7D3-3EAA-4776-8FBF-E0144EF00FF5}"/>
    <cellStyle name="xl145" xfId="146" xr:uid="{3D54A237-ECDC-4242-B044-25657012B0AE}"/>
    <cellStyle name="xl146" xfId="147" xr:uid="{9C27947C-FB42-4CD7-906F-2B1D5A2B075A}"/>
    <cellStyle name="xl147" xfId="159" xr:uid="{6E1FF4BD-7C06-442E-9FB0-5C4B281B7013}"/>
    <cellStyle name="xl148" xfId="107" xr:uid="{0165AB5C-3489-4633-8D96-94B4213E54B7}"/>
    <cellStyle name="xl149" xfId="110" xr:uid="{196C9CA7-9E8D-462D-B674-F2A2DBB1B04A}"/>
    <cellStyle name="xl150" xfId="112" xr:uid="{E4CB186B-3489-4EDB-91D7-D2A4EE8FEE64}"/>
    <cellStyle name="xl151" xfId="117" xr:uid="{1DC63C85-9E98-422F-A7D7-4A878007C4FB}"/>
    <cellStyle name="xl152" xfId="119" xr:uid="{A28F42A3-E911-48E3-A941-4BB98E988D65}"/>
    <cellStyle name="xl153" xfId="122" xr:uid="{F6EF5C8F-BDBC-4A1B-BC70-C34F472B678C}"/>
    <cellStyle name="xl154" xfId="127" xr:uid="{25E950A6-50AD-4529-AAE7-FB82DA800DB3}"/>
    <cellStyle name="xl155" xfId="131" xr:uid="{AAD0E260-FD43-4DFB-8C06-7E88BAAD235E}"/>
    <cellStyle name="xl156" xfId="135" xr:uid="{74F4FEC7-35BF-47B6-9138-36EA995D5228}"/>
    <cellStyle name="xl157" xfId="137" xr:uid="{576760FA-CAFE-42D1-AF87-409B03FEF08F}"/>
    <cellStyle name="xl158" xfId="139" xr:uid="{2F830767-B7B0-4EE5-80B4-DFF0187053FE}"/>
    <cellStyle name="xl159" xfId="148" xr:uid="{5D55EC11-4C6A-455C-8454-698867739148}"/>
    <cellStyle name="xl160" xfId="155" xr:uid="{E99F691E-19CF-4AB8-AF60-CCAA0DC518EB}"/>
    <cellStyle name="xl161" xfId="160" xr:uid="{A7D9549F-B12C-47F1-9CA2-967B096D092F}"/>
    <cellStyle name="xl162" xfId="161" xr:uid="{86D86676-2BC3-4719-93FA-A0D9DE966468}"/>
    <cellStyle name="xl163" xfId="162" xr:uid="{9580C225-C369-4BAA-B159-0548BDB3ECC4}"/>
    <cellStyle name="xl164" xfId="163" xr:uid="{36A8A661-3C8A-4392-85DF-9A26B484F9A2}"/>
    <cellStyle name="xl165" xfId="164" xr:uid="{A433C89E-9BE6-4282-BB19-493AD2F66DEA}"/>
    <cellStyle name="xl166" xfId="165" xr:uid="{E43F3AF5-A23B-448E-84D0-5B7231004118}"/>
    <cellStyle name="xl167" xfId="166" xr:uid="{1C5FE982-27FA-414F-B458-11B168DD0A50}"/>
    <cellStyle name="xl168" xfId="167" xr:uid="{E0EA1983-CC44-4AB1-A465-81ECDEF987D9}"/>
    <cellStyle name="xl169" xfId="168" xr:uid="{82974A0B-BB10-4C38-B319-3CB44F38A8DE}"/>
    <cellStyle name="xl170" xfId="169" xr:uid="{EA3B4F85-B4CE-4D37-810E-37751496E69C}"/>
    <cellStyle name="xl171" xfId="170" xr:uid="{D13FFA6B-98AC-4ADD-BC4A-23D46E4C2879}"/>
    <cellStyle name="xl172" xfId="105" xr:uid="{C6D40F64-87FC-4DB0-8F61-9560DEA39704}"/>
    <cellStyle name="xl173" xfId="113" xr:uid="{CF885694-06C0-445B-B1BB-7C1928A55B9C}"/>
    <cellStyle name="xl174" xfId="123" xr:uid="{426F222F-6C1D-4277-B59B-06DA8B97BDDB}"/>
    <cellStyle name="xl175" xfId="128" xr:uid="{5D860B15-AC56-44B8-A08D-EB88B05C16EC}"/>
    <cellStyle name="xl176" xfId="132" xr:uid="{43957D04-8DAD-4958-A827-4A925ED65772}"/>
    <cellStyle name="xl177" xfId="136" xr:uid="{8EF25B8F-016E-47D0-BF90-8B99A341DD4B}"/>
    <cellStyle name="xl178" xfId="151" xr:uid="{6E89BB1C-CD32-47F9-9D8C-15BB8550E898}"/>
    <cellStyle name="xl179" xfId="114" xr:uid="{67431817-CF40-4B5C-8752-381C3A6D4D01}"/>
    <cellStyle name="xl180" xfId="156" xr:uid="{5960CAFC-B4BB-45A8-AA2F-13B6ED8F703B}"/>
    <cellStyle name="xl181" xfId="171" xr:uid="{47A672E3-F6A9-4031-BD94-800E35E9FADE}"/>
    <cellStyle name="xl182" xfId="174" xr:uid="{C97C137C-2200-4904-8F8C-2E4A8439E2C1}"/>
    <cellStyle name="xl183" xfId="177" xr:uid="{92C48C3A-B15C-461D-8861-0771052C53AD}"/>
    <cellStyle name="xl184" xfId="180" xr:uid="{F1C20C5D-0345-406A-8E41-8E0C1517C967}"/>
    <cellStyle name="xl185" xfId="172" xr:uid="{130089D5-7156-4D16-AB66-88732522F266}"/>
    <cellStyle name="xl186" xfId="175" xr:uid="{69862E57-BBD4-4250-92E7-F7569E5834C6}"/>
    <cellStyle name="xl187" xfId="173" xr:uid="{188DAF62-76C8-4C16-8B6A-20B154337EC5}"/>
    <cellStyle name="xl188" xfId="103" xr:uid="{A1B62F84-DF17-4CF8-8570-01BFF7E2D396}"/>
    <cellStyle name="xl189" xfId="140" xr:uid="{EF0959B6-8E32-4A85-9B99-2F682D4AD755}"/>
    <cellStyle name="xl190" xfId="142" xr:uid="{371ECCE9-DF92-457A-A42F-09CFE2E362B5}"/>
    <cellStyle name="xl191" xfId="145" xr:uid="{DFE33C26-E52C-47FD-BE65-667655EF45C1}"/>
    <cellStyle name="xl192" xfId="149" xr:uid="{263645E6-F81B-4B10-95BB-6087F73A2D2A}"/>
    <cellStyle name="xl193" xfId="154" xr:uid="{93E1CA87-69C2-4421-8D06-681BD8E3F47A}"/>
    <cellStyle name="xl194" xfId="115" xr:uid="{9FAF5FDC-C651-4EC5-B6F6-6D8578694D68}"/>
    <cellStyle name="xl195" xfId="157" xr:uid="{EB9A29C1-4747-4040-A56F-57F9733B7B03}"/>
    <cellStyle name="xl196" xfId="124" xr:uid="{46FF3CE9-5756-4E36-8DF5-CC7F1E6FBC69}"/>
    <cellStyle name="xl197" xfId="178" xr:uid="{66E3323F-7208-482A-9880-6CB5B4523D06}"/>
    <cellStyle name="xl198" xfId="104" xr:uid="{33B369FC-F974-4742-9B90-54130E952C41}"/>
    <cellStyle name="xl199" xfId="143" xr:uid="{014DF754-6160-4463-A76D-F42F1E873EDE}"/>
    <cellStyle name="xl200" xfId="108" xr:uid="{351BE57C-A734-49B0-80EB-CD8436C67DCE}"/>
    <cellStyle name="xl21" xfId="186" xr:uid="{1C167B5A-4DB7-434B-9BAE-B28F93B7B72B}"/>
    <cellStyle name="xl22" xfId="3" xr:uid="{44073D5C-A240-4B4E-8247-B2D0D66FFF3C}"/>
    <cellStyle name="xl23" xfId="10" xr:uid="{8F7176FF-5F0E-4415-9013-F5D751C127A6}"/>
    <cellStyle name="xl24" xfId="14" xr:uid="{41A0376B-A1EC-4D33-AA51-9D810CCA1B0C}"/>
    <cellStyle name="xl25" xfId="21" xr:uid="{799F3E8C-1626-40E6-BDFC-63020F04D857}"/>
    <cellStyle name="xl26" xfId="9" xr:uid="{77768700-C4EF-4975-B7ED-2FF0556813E0}"/>
    <cellStyle name="xl27" xfId="7" xr:uid="{14B675C6-8CD5-41B9-87C2-2DB082D53385}"/>
    <cellStyle name="xl28" xfId="37" xr:uid="{BC6FFF32-C66D-47C4-8E5F-0C418D5C4846}"/>
    <cellStyle name="xl29" xfId="41" xr:uid="{B5AC38E7-85A1-4C4D-811D-655F58DB50BD}"/>
    <cellStyle name="xl30" xfId="48" xr:uid="{39BED567-8E81-4C87-B967-FFECE0B5C221}"/>
    <cellStyle name="xl31" xfId="55" xr:uid="{0E75F42A-81B8-40E9-941E-BE6ED249D12E}"/>
    <cellStyle name="xl32" xfId="187" xr:uid="{E3A937C4-C32E-4948-9C95-B48F67985492}"/>
    <cellStyle name="xl33" xfId="15" xr:uid="{F18F7DD4-56B6-4DF7-AA8C-404C92B81FB4}"/>
    <cellStyle name="xl34" xfId="32" xr:uid="{A85A463C-7509-443B-B4B0-76A77470A6C1}"/>
    <cellStyle name="xl35" xfId="42" xr:uid="{3DC02738-2EDD-42A3-833A-C5393A6A5D5F}"/>
    <cellStyle name="xl36" xfId="49" xr:uid="{490F7C54-D896-4725-BFC2-CD087CE05218}"/>
    <cellStyle name="xl37" xfId="56" xr:uid="{7AFFC067-4BAF-4E78-8E9F-B04006B61406}"/>
    <cellStyle name="xl38" xfId="59" xr:uid="{6037515D-89F0-4B9B-A792-8C7B353A89F8}"/>
    <cellStyle name="xl39" xfId="33" xr:uid="{F6C55308-85B9-4515-9BA1-F3627F76A9D0}"/>
    <cellStyle name="xl40" xfId="25" xr:uid="{61758836-E7FC-4F34-BE79-5E9D83197776}"/>
    <cellStyle name="xl41" xfId="43" xr:uid="{E4C990EE-E8E8-45DE-873B-04A0D30ABDD6}"/>
    <cellStyle name="xl42" xfId="50" xr:uid="{A3FDD4EC-1100-422F-90A1-F37F164E6C83}"/>
    <cellStyle name="xl43" xfId="57" xr:uid="{2CDFB215-4444-4675-A7A1-224C15076330}"/>
    <cellStyle name="xl44" xfId="39" xr:uid="{B0DF8F25-E182-4862-AABC-203FBB1F35B7}"/>
    <cellStyle name="xl45" xfId="40" xr:uid="{430548C5-7270-4878-A726-7E6BD2CCFDF7}"/>
    <cellStyle name="xl46" xfId="44" xr:uid="{3AB11C92-2BBC-4546-B271-0FFF5F00B458}"/>
    <cellStyle name="xl47" xfId="61" xr:uid="{7F25BBDC-C434-4D2D-9795-CB3081F6418F}"/>
    <cellStyle name="xl48" xfId="4" xr:uid="{82C36993-4638-41BC-B4AE-470D2F50D062}"/>
    <cellStyle name="xl49" xfId="22" xr:uid="{A1FE28D9-0480-49C8-8DC5-2F6FB6AC4BFF}"/>
    <cellStyle name="xl50" xfId="28" xr:uid="{34A2111F-B85F-4048-9D16-7A4870699C18}"/>
    <cellStyle name="xl51" xfId="30" xr:uid="{160214C1-418C-4877-9A04-D6D7521AAC28}"/>
    <cellStyle name="xl52" xfId="11" xr:uid="{D2872D8B-4045-4EAE-8267-45A391E4B00C}"/>
    <cellStyle name="xl53" xfId="16" xr:uid="{343636F2-E06A-4F57-B730-532220FEDC70}"/>
    <cellStyle name="xl54" xfId="23" xr:uid="{710E564E-C434-4667-B268-92E81DA7B0CB}"/>
    <cellStyle name="xl55" xfId="5" xr:uid="{E8318EAC-BDBE-43F9-AAC3-C263CA90D452}"/>
    <cellStyle name="xl56" xfId="36" xr:uid="{64BB9531-8F8A-487B-851D-54D618FDB8C7}"/>
    <cellStyle name="xl57" xfId="12" xr:uid="{71A38248-3DFA-4308-B25A-C3CE40AE60DC}"/>
    <cellStyle name="xl58" xfId="17" xr:uid="{E40D56C1-1798-4D9D-B2AB-74B77E379E84}"/>
    <cellStyle name="xl59" xfId="24" xr:uid="{88916C5D-EEE6-4BCD-900B-8DFA6FE19446}"/>
    <cellStyle name="xl60" xfId="27" xr:uid="{0F25A84B-4E58-48B0-9FF3-E1970C6DBC49}"/>
    <cellStyle name="xl61" xfId="29" xr:uid="{52C0A4B7-4AA0-4167-8B6D-873AB526F8DC}"/>
    <cellStyle name="xl62" xfId="31" xr:uid="{07664569-4B73-435D-B6C4-5C97175BEEA7}"/>
    <cellStyle name="xl63" xfId="34" xr:uid="{94D648C2-3CBA-47D6-B214-E00A494EEC91}"/>
    <cellStyle name="xl64" xfId="35" xr:uid="{FCD60CE5-1D22-49F9-A75C-C35E28694CE8}"/>
    <cellStyle name="xl65" xfId="6" xr:uid="{0A6742D7-5E55-4708-9D52-B6731F81A6E2}"/>
    <cellStyle name="xl66" xfId="13" xr:uid="{D133417C-0C36-436F-A5AF-9A12729DF74E}"/>
    <cellStyle name="xl67" xfId="18" xr:uid="{D316EA38-E66F-4900-9695-74A8D5563891}"/>
    <cellStyle name="xl68" xfId="45" xr:uid="{1EC824B3-45BC-4485-B8F7-B274227CFB02}"/>
    <cellStyle name="xl69" xfId="8" xr:uid="{4B9EE01B-3EC2-4706-A863-A50FDB19CCE3}"/>
    <cellStyle name="xl70" xfId="19" xr:uid="{00FC7CD8-BED7-4A39-B7A4-8FFB175D6605}"/>
    <cellStyle name="xl71" xfId="26" xr:uid="{613F314A-4893-4B27-93E7-16C815AA9696}"/>
    <cellStyle name="xl72" xfId="38" xr:uid="{F000636F-C0F2-44FE-9A56-59D29E530D26}"/>
    <cellStyle name="xl73" xfId="46" xr:uid="{07E48FAA-2355-4128-95F3-7FF66BBDD822}"/>
    <cellStyle name="xl74" xfId="51" xr:uid="{4BEA3DD5-4F42-4768-B30C-CD8CE6784C29}"/>
    <cellStyle name="xl75" xfId="58" xr:uid="{A1A61A38-599E-429E-A8B1-73B1D9F547E0}"/>
    <cellStyle name="xl76" xfId="60" xr:uid="{41E66615-6E1D-443C-BCC7-0DEE48ADD875}"/>
    <cellStyle name="xl77" xfId="20" xr:uid="{F268BB5C-BE49-408A-BAD5-EB3735DC785C}"/>
    <cellStyle name="xl78" xfId="47" xr:uid="{34772A78-8BD1-4ADC-91A1-C1D2FBDCA8F1}"/>
    <cellStyle name="xl79" xfId="52" xr:uid="{539C36D6-1185-4556-B761-D0DCAD054FF0}"/>
    <cellStyle name="xl80" xfId="53" xr:uid="{A1A14463-7B37-4058-A243-418C82E10A7E}"/>
    <cellStyle name="xl81" xfId="54" xr:uid="{82B1F35F-CEE6-4F00-A2E2-3A8F90A4F10E}"/>
    <cellStyle name="xl82" xfId="62" xr:uid="{4C5ABC91-0411-4F28-9B00-FEE2D12AFA36}"/>
    <cellStyle name="xl83" xfId="64" xr:uid="{00459083-1D6C-4A5C-85AC-0EB8A006C929}"/>
    <cellStyle name="xl84" xfId="67" xr:uid="{783C27A8-C382-4F49-BF79-A80EF1DADF67}"/>
    <cellStyle name="xl85" xfId="74" xr:uid="{3445602F-006D-493E-9267-4D3285900D55}"/>
    <cellStyle name="xl86" xfId="76" xr:uid="{BD1BA9A3-23D6-4A7B-8944-A20F42310D6C}"/>
    <cellStyle name="xl87" xfId="63" xr:uid="{14266307-32E6-4CEA-91FE-7DA520ED74E7}"/>
    <cellStyle name="xl88" xfId="72" xr:uid="{1531B639-FA54-497B-AC59-F3409568A325}"/>
    <cellStyle name="xl89" xfId="75" xr:uid="{6CF0AD38-6C05-4D99-A791-349C8FF1848F}"/>
    <cellStyle name="xl90" xfId="77" xr:uid="{764DF9D8-EA93-4A99-8656-C94D87776952}"/>
    <cellStyle name="xl91" xfId="82" xr:uid="{355DC088-493A-4A94-A6E0-2D4C024325DC}"/>
    <cellStyle name="xl92" xfId="68" xr:uid="{96FBBB86-E86C-4D5A-9BEF-5B11C7BE378C}"/>
    <cellStyle name="xl93" xfId="78" xr:uid="{29C6A4DF-1104-46A2-8942-8F72C3277E6B}"/>
    <cellStyle name="xl94" xfId="65" xr:uid="{501F5620-F3F1-4A0D-8BAC-D9CBB26A4070}"/>
    <cellStyle name="xl95" xfId="69" xr:uid="{23E88639-AABB-45EF-A0EB-A75F834B1210}"/>
    <cellStyle name="xl96" xfId="79" xr:uid="{2CB5A9BA-985B-40DD-A5E8-B970B636CE61}"/>
    <cellStyle name="xl97" xfId="70" xr:uid="{D0F4ABEF-BA9D-4FBA-94BA-97CDA7618477}"/>
    <cellStyle name="xl98" xfId="73" xr:uid="{7E0332FF-0CB9-4298-A732-0A95E0FC09CE}"/>
    <cellStyle name="xl99" xfId="80" xr:uid="{EB822D2C-29D6-46BF-BB23-E22F57408712}"/>
    <cellStyle name="Гиперссылка" xfId="1" builtinId="8"/>
    <cellStyle name="Обычный" xfId="0" builtinId="0"/>
    <cellStyle name="Обычный 2" xfId="2" xr:uid="{9EC7131F-7E88-48C6-8BCE-C90BA0B6FDC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E47699EEBDC2B49C829642C7B783263193A62C5DAFE21A2E47C3BE01480A6EEB5E57953C45AAC010317148A58474F251F5DBDD0295B73BC0X0v7A" TargetMode="External"/><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8"/>
  <sheetViews>
    <sheetView tabSelected="1" workbookViewId="0">
      <selection activeCell="A7" sqref="A7"/>
    </sheetView>
  </sheetViews>
  <sheetFormatPr defaultRowHeight="15" x14ac:dyDescent="0.25"/>
  <cols>
    <col min="1" max="1" width="21.5703125" customWidth="1"/>
    <col min="2" max="2" width="68.85546875" customWidth="1"/>
    <col min="3" max="3" width="25" customWidth="1"/>
    <col min="4" max="4" width="9.140625" customWidth="1"/>
  </cols>
  <sheetData>
    <row r="1" spans="1:6" ht="15" customHeight="1" x14ac:dyDescent="0.25">
      <c r="A1" s="35"/>
      <c r="B1" s="38"/>
      <c r="C1" s="39" t="s">
        <v>136</v>
      </c>
      <c r="D1" s="35"/>
    </row>
    <row r="2" spans="1:6" ht="37.5" customHeight="1" x14ac:dyDescent="0.25">
      <c r="A2" s="35"/>
      <c r="B2" s="36"/>
      <c r="C2" s="47" t="s">
        <v>137</v>
      </c>
      <c r="D2" s="47"/>
    </row>
    <row r="3" spans="1:6" ht="20.25" customHeight="1" x14ac:dyDescent="0.25">
      <c r="A3" s="35"/>
      <c r="B3" s="38"/>
      <c r="C3" s="38" t="s">
        <v>201</v>
      </c>
      <c r="D3" s="35"/>
    </row>
    <row r="4" spans="1:6" ht="28.5" customHeight="1" x14ac:dyDescent="0.3">
      <c r="A4" s="60" t="s">
        <v>0</v>
      </c>
      <c r="B4" s="60"/>
      <c r="C4" s="60"/>
      <c r="D4" s="35"/>
    </row>
    <row r="5" spans="1:6" ht="22.5" customHeight="1" x14ac:dyDescent="0.3">
      <c r="A5" s="60" t="s">
        <v>151</v>
      </c>
      <c r="B5" s="60"/>
      <c r="C5" s="60"/>
      <c r="D5" s="35"/>
    </row>
    <row r="6" spans="1:6" ht="39.75" customHeight="1" x14ac:dyDescent="0.25">
      <c r="A6" s="61" t="s">
        <v>202</v>
      </c>
      <c r="B6" s="61"/>
      <c r="C6" s="61"/>
      <c r="D6" s="35"/>
    </row>
    <row r="7" spans="1:6" x14ac:dyDescent="0.25">
      <c r="A7" s="35"/>
      <c r="B7" s="37"/>
      <c r="C7" s="45" t="s">
        <v>160</v>
      </c>
      <c r="D7" s="35"/>
    </row>
    <row r="8" spans="1:6" ht="48.75" customHeight="1" x14ac:dyDescent="0.25">
      <c r="A8" s="59" t="s">
        <v>2</v>
      </c>
      <c r="B8" s="59" t="s">
        <v>1</v>
      </c>
      <c r="C8" s="59" t="s">
        <v>3</v>
      </c>
    </row>
    <row r="9" spans="1:6" ht="15.75" hidden="1" customHeight="1" thickBot="1" x14ac:dyDescent="0.3">
      <c r="A9" s="59"/>
      <c r="B9" s="59"/>
      <c r="C9" s="59"/>
    </row>
    <row r="10" spans="1:6" ht="15.75" hidden="1" customHeight="1" thickBot="1" x14ac:dyDescent="0.3">
      <c r="A10" s="59"/>
      <c r="B10" s="2"/>
      <c r="C10" s="2"/>
    </row>
    <row r="11" spans="1:6" ht="20.25" customHeight="1" x14ac:dyDescent="0.25">
      <c r="A11" s="8" t="s">
        <v>4</v>
      </c>
      <c r="B11" s="16" t="s">
        <v>159</v>
      </c>
      <c r="C11" s="26">
        <f>C12+C22+C28+C33+C41+C45+C67+C72+C77+C87+C112+C114+C75</f>
        <v>849672</v>
      </c>
    </row>
    <row r="12" spans="1:6" ht="21" customHeight="1" x14ac:dyDescent="0.25">
      <c r="A12" s="8" t="s">
        <v>6</v>
      </c>
      <c r="B12" s="16" t="s">
        <v>5</v>
      </c>
      <c r="C12" s="27">
        <f>C13</f>
        <v>493911</v>
      </c>
    </row>
    <row r="13" spans="1:6" ht="22.5" customHeight="1" x14ac:dyDescent="0.25">
      <c r="A13" s="7" t="s">
        <v>8</v>
      </c>
      <c r="B13" s="6" t="s">
        <v>7</v>
      </c>
      <c r="C13" s="28">
        <f>C14+C15+C16+C17+C18+C19+C20+C21</f>
        <v>493911</v>
      </c>
    </row>
    <row r="14" spans="1:6" ht="149.25" customHeight="1" x14ac:dyDescent="0.25">
      <c r="A14" s="7" t="s">
        <v>9</v>
      </c>
      <c r="B14" s="3" t="s">
        <v>183</v>
      </c>
      <c r="C14" s="28">
        <f>385168-104118</f>
        <v>281050</v>
      </c>
    </row>
    <row r="15" spans="1:6" ht="100.5" customHeight="1" x14ac:dyDescent="0.25">
      <c r="A15" s="7" t="s">
        <v>10</v>
      </c>
      <c r="B15" s="3" t="s">
        <v>184</v>
      </c>
      <c r="C15" s="28">
        <f>4663+8273+972+3602+2156</f>
        <v>19666</v>
      </c>
      <c r="F15" s="30"/>
    </row>
    <row r="16" spans="1:6" ht="90.75" customHeight="1" x14ac:dyDescent="0.25">
      <c r="A16" s="7" t="s">
        <v>11</v>
      </c>
      <c r="B16" s="3" t="s">
        <v>185</v>
      </c>
      <c r="C16" s="28">
        <f>41106+9751</f>
        <v>50857</v>
      </c>
    </row>
    <row r="17" spans="1:6" ht="58.5" customHeight="1" x14ac:dyDescent="0.25">
      <c r="A17" s="7" t="s">
        <v>12</v>
      </c>
      <c r="B17" s="3" t="s">
        <v>186</v>
      </c>
      <c r="C17" s="28">
        <f>316+943</f>
        <v>1259</v>
      </c>
    </row>
    <row r="18" spans="1:6" ht="300.75" customHeight="1" x14ac:dyDescent="0.25">
      <c r="A18" s="7" t="s">
        <v>161</v>
      </c>
      <c r="B18" s="4" t="s">
        <v>187</v>
      </c>
      <c r="C18" s="28">
        <f>15375-4158</f>
        <v>11217</v>
      </c>
    </row>
    <row r="19" spans="1:6" ht="67.5" customHeight="1" x14ac:dyDescent="0.25">
      <c r="A19" s="7" t="s">
        <v>162</v>
      </c>
      <c r="B19" s="4" t="s">
        <v>188</v>
      </c>
      <c r="C19" s="28">
        <f>1613+1569</f>
        <v>3182</v>
      </c>
    </row>
    <row r="20" spans="1:6" ht="67.5" customHeight="1" x14ac:dyDescent="0.25">
      <c r="A20" s="7" t="s">
        <v>163</v>
      </c>
      <c r="B20" s="4" t="s">
        <v>189</v>
      </c>
      <c r="C20" s="28">
        <f>51+4389+299-2</f>
        <v>4737</v>
      </c>
    </row>
    <row r="21" spans="1:6" ht="45" customHeight="1" x14ac:dyDescent="0.25">
      <c r="A21" s="7" t="s">
        <v>178</v>
      </c>
      <c r="B21" s="53" t="s">
        <v>190</v>
      </c>
      <c r="C21" s="28">
        <f>30000+13340+78603</f>
        <v>121943</v>
      </c>
    </row>
    <row r="22" spans="1:6" ht="29.25" customHeight="1" x14ac:dyDescent="0.25">
      <c r="A22" s="8" t="s">
        <v>14</v>
      </c>
      <c r="B22" s="5" t="s">
        <v>13</v>
      </c>
      <c r="C22" s="27">
        <f>C23</f>
        <v>28585</v>
      </c>
    </row>
    <row r="23" spans="1:6" ht="30.75" customHeight="1" x14ac:dyDescent="0.25">
      <c r="A23" s="7" t="s">
        <v>16</v>
      </c>
      <c r="B23" s="4" t="s">
        <v>15</v>
      </c>
      <c r="C23" s="28">
        <f>C24+C25+C26+C27</f>
        <v>28585</v>
      </c>
    </row>
    <row r="24" spans="1:6" ht="66.75" customHeight="1" x14ac:dyDescent="0.25">
      <c r="A24" s="19" t="s">
        <v>111</v>
      </c>
      <c r="B24" s="20" t="s">
        <v>112</v>
      </c>
      <c r="C24" s="28">
        <f>15143-186+513-935</f>
        <v>14535</v>
      </c>
    </row>
    <row r="25" spans="1:6" ht="78.75" customHeight="1" x14ac:dyDescent="0.25">
      <c r="A25" s="19" t="s">
        <v>113</v>
      </c>
      <c r="B25" s="21" t="s">
        <v>114</v>
      </c>
      <c r="C25" s="28">
        <f>68+18-5+3</f>
        <v>84</v>
      </c>
    </row>
    <row r="26" spans="1:6" ht="77.25" customHeight="1" x14ac:dyDescent="0.25">
      <c r="A26" s="19" t="s">
        <v>115</v>
      </c>
      <c r="B26" s="21" t="s">
        <v>116</v>
      </c>
      <c r="C26" s="28">
        <f>15292+55-255+339</f>
        <v>15431</v>
      </c>
    </row>
    <row r="27" spans="1:6" ht="77.25" customHeight="1" x14ac:dyDescent="0.25">
      <c r="A27" s="19" t="s">
        <v>117</v>
      </c>
      <c r="B27" s="22" t="s">
        <v>118</v>
      </c>
      <c r="C27" s="28">
        <f>-1551+132+79-125</f>
        <v>-1465</v>
      </c>
    </row>
    <row r="28" spans="1:6" ht="21.75" customHeight="1" x14ac:dyDescent="0.25">
      <c r="A28" s="8" t="s">
        <v>18</v>
      </c>
      <c r="B28" s="16" t="s">
        <v>17</v>
      </c>
      <c r="C28" s="43">
        <f>C29+C31+C32+C30</f>
        <v>133044</v>
      </c>
    </row>
    <row r="29" spans="1:6" ht="24.75" customHeight="1" x14ac:dyDescent="0.25">
      <c r="A29" s="7" t="s">
        <v>120</v>
      </c>
      <c r="B29" s="6" t="s">
        <v>19</v>
      </c>
      <c r="C29" s="28">
        <f>98208+8076-10687+10500</f>
        <v>106097</v>
      </c>
      <c r="F29" s="30"/>
    </row>
    <row r="30" spans="1:6" ht="24.75" customHeight="1" x14ac:dyDescent="0.25">
      <c r="A30" s="7" t="s">
        <v>191</v>
      </c>
      <c r="B30" s="6" t="s">
        <v>192</v>
      </c>
      <c r="C30" s="28">
        <v>3</v>
      </c>
      <c r="F30" s="30"/>
    </row>
    <row r="31" spans="1:6" ht="25.5" customHeight="1" x14ac:dyDescent="0.25">
      <c r="A31" s="7" t="s">
        <v>21</v>
      </c>
      <c r="B31" s="9" t="s">
        <v>20</v>
      </c>
      <c r="C31" s="28">
        <f>5364+674</f>
        <v>6038</v>
      </c>
    </row>
    <row r="32" spans="1:6" ht="56.25" customHeight="1" x14ac:dyDescent="0.25">
      <c r="A32" s="7" t="s">
        <v>119</v>
      </c>
      <c r="B32" s="1" t="s">
        <v>179</v>
      </c>
      <c r="C32" s="28">
        <f>15466+5440</f>
        <v>20906</v>
      </c>
    </row>
    <row r="33" spans="1:3" ht="21" customHeight="1" x14ac:dyDescent="0.25">
      <c r="A33" s="8" t="s">
        <v>23</v>
      </c>
      <c r="B33" s="16" t="s">
        <v>22</v>
      </c>
      <c r="C33" s="43">
        <f>C34+C36</f>
        <v>111646</v>
      </c>
    </row>
    <row r="34" spans="1:3" ht="26.25" customHeight="1" x14ac:dyDescent="0.25">
      <c r="A34" s="8" t="s">
        <v>25</v>
      </c>
      <c r="B34" s="16" t="s">
        <v>24</v>
      </c>
      <c r="C34" s="43">
        <f>C35</f>
        <v>29427</v>
      </c>
    </row>
    <row r="35" spans="1:3" ht="56.25" customHeight="1" x14ac:dyDescent="0.25">
      <c r="A35" s="7" t="s">
        <v>26</v>
      </c>
      <c r="B35" s="9" t="s">
        <v>180</v>
      </c>
      <c r="C35" s="28">
        <f>30730-1303</f>
        <v>29427</v>
      </c>
    </row>
    <row r="36" spans="1:3" ht="24" customHeight="1" x14ac:dyDescent="0.25">
      <c r="A36" s="8" t="s">
        <v>28</v>
      </c>
      <c r="B36" s="10" t="s">
        <v>27</v>
      </c>
      <c r="C36" s="43">
        <f>C37+C39</f>
        <v>82219</v>
      </c>
    </row>
    <row r="37" spans="1:3" ht="27" customHeight="1" x14ac:dyDescent="0.25">
      <c r="A37" s="7" t="s">
        <v>30</v>
      </c>
      <c r="B37" s="6" t="s">
        <v>29</v>
      </c>
      <c r="C37" s="28">
        <f>C38</f>
        <v>52763</v>
      </c>
    </row>
    <row r="38" spans="1:3" ht="39.75" customHeight="1" x14ac:dyDescent="0.25">
      <c r="A38" s="7" t="s">
        <v>31</v>
      </c>
      <c r="B38" s="6" t="s">
        <v>181</v>
      </c>
      <c r="C38" s="28">
        <f>22368+13000+6098+11297</f>
        <v>52763</v>
      </c>
    </row>
    <row r="39" spans="1:3" ht="24" customHeight="1" x14ac:dyDescent="0.25">
      <c r="A39" s="7" t="s">
        <v>33</v>
      </c>
      <c r="B39" s="6" t="s">
        <v>32</v>
      </c>
      <c r="C39" s="28">
        <f>C40</f>
        <v>29456</v>
      </c>
    </row>
    <row r="40" spans="1:3" ht="54" customHeight="1" x14ac:dyDescent="0.25">
      <c r="A40" s="7" t="s">
        <v>34</v>
      </c>
      <c r="B40" s="6" t="s">
        <v>182</v>
      </c>
      <c r="C40" s="28">
        <f>26825+2631</f>
        <v>29456</v>
      </c>
    </row>
    <row r="41" spans="1:3" ht="21" customHeight="1" x14ac:dyDescent="0.25">
      <c r="A41" s="8" t="s">
        <v>36</v>
      </c>
      <c r="B41" s="16" t="s">
        <v>35</v>
      </c>
      <c r="C41" s="43">
        <f>C42+C43+C44</f>
        <v>83</v>
      </c>
    </row>
    <row r="42" spans="1:3" ht="42" hidden="1" customHeight="1" x14ac:dyDescent="0.25">
      <c r="A42" s="7" t="s">
        <v>38</v>
      </c>
      <c r="B42" s="3" t="s">
        <v>37</v>
      </c>
      <c r="C42" s="31">
        <v>0</v>
      </c>
    </row>
    <row r="43" spans="1:3" ht="55.5" customHeight="1" x14ac:dyDescent="0.25">
      <c r="A43" s="7" t="s">
        <v>40</v>
      </c>
      <c r="B43" s="6" t="s">
        <v>39</v>
      </c>
      <c r="C43" s="31">
        <f>23+60</f>
        <v>83</v>
      </c>
    </row>
    <row r="44" spans="1:3" ht="30.75" hidden="1" customHeight="1" x14ac:dyDescent="0.25">
      <c r="A44" s="7" t="s">
        <v>42</v>
      </c>
      <c r="B44" s="4" t="s">
        <v>41</v>
      </c>
      <c r="C44" s="31">
        <v>0</v>
      </c>
    </row>
    <row r="45" spans="1:3" ht="39" customHeight="1" x14ac:dyDescent="0.25">
      <c r="A45" s="8" t="s">
        <v>44</v>
      </c>
      <c r="B45" s="16" t="s">
        <v>43</v>
      </c>
      <c r="C45" s="43">
        <f>C46+C48+C50+C55+C59+C57+C66+C64</f>
        <v>44613</v>
      </c>
    </row>
    <row r="46" spans="1:3" ht="42.75" customHeight="1" x14ac:dyDescent="0.25">
      <c r="A46" s="7" t="s">
        <v>46</v>
      </c>
      <c r="B46" s="6" t="s">
        <v>45</v>
      </c>
      <c r="C46" s="28">
        <f>C47</f>
        <v>32700</v>
      </c>
    </row>
    <row r="47" spans="1:3" ht="59.25" customHeight="1" x14ac:dyDescent="0.25">
      <c r="A47" s="7" t="s">
        <v>48</v>
      </c>
      <c r="B47" s="6" t="s">
        <v>47</v>
      </c>
      <c r="C47" s="28">
        <f>20100+10900+1700</f>
        <v>32700</v>
      </c>
    </row>
    <row r="48" spans="1:3" ht="51.75" customHeight="1" x14ac:dyDescent="0.25">
      <c r="A48" s="7" t="s">
        <v>50</v>
      </c>
      <c r="B48" s="3" t="s">
        <v>49</v>
      </c>
      <c r="C48" s="28">
        <f>C49</f>
        <v>6638</v>
      </c>
    </row>
    <row r="49" spans="1:3" ht="57" customHeight="1" x14ac:dyDescent="0.25">
      <c r="A49" s="7" t="s">
        <v>52</v>
      </c>
      <c r="B49" s="3" t="s">
        <v>51</v>
      </c>
      <c r="C49" s="28">
        <f>3150+280+244+2950+14</f>
        <v>6638</v>
      </c>
    </row>
    <row r="50" spans="1:3" ht="2.25" hidden="1" customHeight="1" x14ac:dyDescent="0.25">
      <c r="A50" s="7" t="s">
        <v>54</v>
      </c>
      <c r="B50" s="3" t="s">
        <v>53</v>
      </c>
      <c r="C50" s="28">
        <f>C51</f>
        <v>0</v>
      </c>
    </row>
    <row r="51" spans="1:3" ht="58.5" hidden="1" customHeight="1" x14ac:dyDescent="0.25">
      <c r="A51" s="34" t="s">
        <v>131</v>
      </c>
      <c r="B51" s="1" t="s">
        <v>130</v>
      </c>
      <c r="C51" s="28"/>
    </row>
    <row r="52" spans="1:3" ht="34.5" hidden="1" customHeight="1" x14ac:dyDescent="0.25">
      <c r="A52" s="7" t="s">
        <v>56</v>
      </c>
      <c r="B52" s="3" t="s">
        <v>55</v>
      </c>
      <c r="C52" s="28">
        <f>C53</f>
        <v>0</v>
      </c>
    </row>
    <row r="53" spans="1:3" ht="36" hidden="1" customHeight="1" x14ac:dyDescent="0.25">
      <c r="A53" s="7" t="s">
        <v>58</v>
      </c>
      <c r="B53" s="3" t="s">
        <v>57</v>
      </c>
      <c r="C53" s="28"/>
    </row>
    <row r="54" spans="1:3" ht="78" hidden="1" customHeight="1" x14ac:dyDescent="0.25">
      <c r="A54" s="29" t="s">
        <v>121</v>
      </c>
      <c r="B54" s="23" t="s">
        <v>122</v>
      </c>
      <c r="C54" s="28">
        <v>0</v>
      </c>
    </row>
    <row r="55" spans="1:3" ht="30" customHeight="1" x14ac:dyDescent="0.25">
      <c r="A55" s="13" t="s">
        <v>56</v>
      </c>
      <c r="B55" s="3" t="s">
        <v>55</v>
      </c>
      <c r="C55" s="31">
        <f>C56</f>
        <v>2100</v>
      </c>
    </row>
    <row r="56" spans="1:3" ht="32.25" customHeight="1" x14ac:dyDescent="0.25">
      <c r="A56" s="13" t="s">
        <v>58</v>
      </c>
      <c r="B56" s="3" t="s">
        <v>57</v>
      </c>
      <c r="C56" s="31">
        <f>1433+162+505</f>
        <v>2100</v>
      </c>
    </row>
    <row r="57" spans="1:3" ht="32.25" customHeight="1" x14ac:dyDescent="0.25">
      <c r="A57" s="13" t="s">
        <v>195</v>
      </c>
      <c r="B57" s="55" t="s">
        <v>196</v>
      </c>
      <c r="C57" s="44">
        <f>C58+C63</f>
        <v>2148</v>
      </c>
    </row>
    <row r="58" spans="1:3" ht="78.75" customHeight="1" x14ac:dyDescent="0.25">
      <c r="A58" s="13" t="s">
        <v>121</v>
      </c>
      <c r="B58" s="42" t="s">
        <v>122</v>
      </c>
      <c r="C58" s="31">
        <f>20-18</f>
        <v>2</v>
      </c>
    </row>
    <row r="59" spans="1:3" ht="57.75" hidden="1" customHeight="1" x14ac:dyDescent="0.25">
      <c r="A59" s="7" t="s">
        <v>60</v>
      </c>
      <c r="B59" s="6" t="s">
        <v>59</v>
      </c>
      <c r="C59" s="31">
        <v>0</v>
      </c>
    </row>
    <row r="60" spans="1:3" ht="54" hidden="1" customHeight="1" x14ac:dyDescent="0.25">
      <c r="A60" s="7" t="s">
        <v>62</v>
      </c>
      <c r="B60" s="3" t="s">
        <v>61</v>
      </c>
      <c r="C60" s="28">
        <v>0</v>
      </c>
    </row>
    <row r="61" spans="1:3" ht="80.25" hidden="1" customHeight="1" x14ac:dyDescent="0.25">
      <c r="A61" s="7" t="s">
        <v>64</v>
      </c>
      <c r="B61" s="6" t="s">
        <v>63</v>
      </c>
      <c r="C61" s="28"/>
    </row>
    <row r="62" spans="1:3" ht="85.5" hidden="1" customHeight="1" x14ac:dyDescent="0.25">
      <c r="A62" s="25" t="s">
        <v>66</v>
      </c>
      <c r="B62" s="6" t="s">
        <v>65</v>
      </c>
      <c r="C62" s="31"/>
    </row>
    <row r="63" spans="1:3" ht="66.75" customHeight="1" x14ac:dyDescent="0.25">
      <c r="A63" s="13" t="s">
        <v>193</v>
      </c>
      <c r="B63" s="54" t="s">
        <v>194</v>
      </c>
      <c r="C63" s="44">
        <f>30+2116</f>
        <v>2146</v>
      </c>
    </row>
    <row r="64" spans="1:3" ht="51" customHeight="1" x14ac:dyDescent="0.25">
      <c r="A64" s="13" t="s">
        <v>60</v>
      </c>
      <c r="B64" s="6" t="s">
        <v>59</v>
      </c>
      <c r="C64" s="31">
        <f>C65</f>
        <v>602</v>
      </c>
    </row>
    <row r="65" spans="1:3" ht="53.25" customHeight="1" x14ac:dyDescent="0.25">
      <c r="A65" s="13" t="s">
        <v>62</v>
      </c>
      <c r="B65" s="6" t="s">
        <v>61</v>
      </c>
      <c r="C65" s="31">
        <f>482+120</f>
        <v>602</v>
      </c>
    </row>
    <row r="66" spans="1:3" ht="65.25" customHeight="1" x14ac:dyDescent="0.25">
      <c r="A66" s="13" t="s">
        <v>64</v>
      </c>
      <c r="B66" s="6" t="s">
        <v>63</v>
      </c>
      <c r="C66" s="31">
        <f>155+270</f>
        <v>425</v>
      </c>
    </row>
    <row r="67" spans="1:3" ht="27" customHeight="1" x14ac:dyDescent="0.25">
      <c r="A67" s="8" t="s">
        <v>68</v>
      </c>
      <c r="B67" s="16" t="s">
        <v>67</v>
      </c>
      <c r="C67" s="43">
        <f>C68+C69+C70+C71</f>
        <v>640</v>
      </c>
    </row>
    <row r="68" spans="1:3" ht="26.25" customHeight="1" x14ac:dyDescent="0.25">
      <c r="A68" s="13" t="s">
        <v>138</v>
      </c>
      <c r="B68" s="6" t="s">
        <v>103</v>
      </c>
      <c r="C68" s="31">
        <f>280+170</f>
        <v>450</v>
      </c>
    </row>
    <row r="69" spans="1:3" ht="19.5" customHeight="1" x14ac:dyDescent="0.25">
      <c r="A69" s="13" t="s">
        <v>139</v>
      </c>
      <c r="B69" s="14" t="s">
        <v>104</v>
      </c>
      <c r="C69" s="31">
        <f>10+5</f>
        <v>15</v>
      </c>
    </row>
    <row r="70" spans="1:3" ht="17.25" customHeight="1" x14ac:dyDescent="0.25">
      <c r="A70" s="13" t="s">
        <v>140</v>
      </c>
      <c r="B70" s="15" t="s">
        <v>106</v>
      </c>
      <c r="C70" s="31">
        <f>105+70</f>
        <v>175</v>
      </c>
    </row>
    <row r="71" spans="1:3" ht="1.5" hidden="1" customHeight="1" x14ac:dyDescent="0.25">
      <c r="A71" s="13" t="s">
        <v>105</v>
      </c>
      <c r="B71" s="11" t="s">
        <v>107</v>
      </c>
      <c r="C71" s="31">
        <v>0</v>
      </c>
    </row>
    <row r="72" spans="1:3" ht="30" hidden="1" customHeight="1" x14ac:dyDescent="0.25">
      <c r="A72" s="8" t="s">
        <v>70</v>
      </c>
      <c r="B72" s="17" t="s">
        <v>69</v>
      </c>
      <c r="C72" s="43">
        <f>C73+C74</f>
        <v>0</v>
      </c>
    </row>
    <row r="73" spans="1:3" ht="28.5" hidden="1" customHeight="1" x14ac:dyDescent="0.25">
      <c r="A73" s="24" t="s">
        <v>108</v>
      </c>
      <c r="B73" s="18" t="s">
        <v>109</v>
      </c>
      <c r="C73" s="44">
        <v>0</v>
      </c>
    </row>
    <row r="74" spans="1:3" ht="28.5" hidden="1" customHeight="1" x14ac:dyDescent="0.25">
      <c r="A74" s="12" t="s">
        <v>127</v>
      </c>
      <c r="B74" s="18" t="s">
        <v>110</v>
      </c>
      <c r="C74" s="44"/>
    </row>
    <row r="75" spans="1:3" ht="28.5" customHeight="1" x14ac:dyDescent="0.25">
      <c r="A75" s="8" t="s">
        <v>70</v>
      </c>
      <c r="B75" s="52" t="s">
        <v>69</v>
      </c>
      <c r="C75" s="58">
        <f>C76</f>
        <v>7079</v>
      </c>
    </row>
    <row r="76" spans="1:3" ht="28.5" customHeight="1" x14ac:dyDescent="0.25">
      <c r="A76" s="12" t="s">
        <v>127</v>
      </c>
      <c r="B76" s="18" t="s">
        <v>110</v>
      </c>
      <c r="C76" s="44">
        <f>462+227+80+1362+497+420+3178+31+331+204+147+140</f>
        <v>7079</v>
      </c>
    </row>
    <row r="77" spans="1:3" ht="30" customHeight="1" x14ac:dyDescent="0.25">
      <c r="A77" s="8" t="s">
        <v>72</v>
      </c>
      <c r="B77" s="46" t="s">
        <v>71</v>
      </c>
      <c r="C77" s="43">
        <f>C82+C86</f>
        <v>12773</v>
      </c>
    </row>
    <row r="78" spans="1:3" ht="57" hidden="1" customHeight="1" x14ac:dyDescent="0.25">
      <c r="A78" s="13" t="s">
        <v>129</v>
      </c>
      <c r="B78" s="1" t="s">
        <v>128</v>
      </c>
      <c r="C78" s="43">
        <f>C79+C80</f>
        <v>0</v>
      </c>
    </row>
    <row r="79" spans="1:3" ht="67.5" hidden="1" customHeight="1" x14ac:dyDescent="0.25">
      <c r="A79" s="13" t="s">
        <v>123</v>
      </c>
      <c r="B79" s="3" t="s">
        <v>124</v>
      </c>
      <c r="C79" s="43"/>
    </row>
    <row r="80" spans="1:3" ht="70.5" hidden="1" customHeight="1" x14ac:dyDescent="0.25">
      <c r="A80" s="7" t="s">
        <v>125</v>
      </c>
      <c r="B80" s="3" t="s">
        <v>126</v>
      </c>
      <c r="C80" s="43"/>
    </row>
    <row r="81" spans="1:3" ht="66" hidden="1" customHeight="1" x14ac:dyDescent="0.25">
      <c r="A81" s="7" t="s">
        <v>123</v>
      </c>
      <c r="B81" s="1" t="s">
        <v>124</v>
      </c>
      <c r="C81" s="31">
        <v>0</v>
      </c>
    </row>
    <row r="82" spans="1:3" ht="30.75" customHeight="1" x14ac:dyDescent="0.25">
      <c r="A82" s="7" t="s">
        <v>74</v>
      </c>
      <c r="B82" s="6" t="s">
        <v>73</v>
      </c>
      <c r="C82" s="31">
        <f>10150+2750</f>
        <v>12900</v>
      </c>
    </row>
    <row r="83" spans="1:3" ht="60" hidden="1" customHeight="1" x14ac:dyDescent="0.25">
      <c r="A83" s="25" t="s">
        <v>76</v>
      </c>
      <c r="B83" s="3" t="s">
        <v>75</v>
      </c>
      <c r="C83" s="31">
        <f>C84</f>
        <v>0</v>
      </c>
    </row>
    <row r="84" spans="1:3" ht="60.75" hidden="1" customHeight="1" x14ac:dyDescent="0.25">
      <c r="A84" s="25" t="s">
        <v>78</v>
      </c>
      <c r="B84" s="3" t="s">
        <v>77</v>
      </c>
      <c r="C84" s="31"/>
    </row>
    <row r="85" spans="1:3" ht="43.5" hidden="1" customHeight="1" x14ac:dyDescent="0.25">
      <c r="A85" s="7" t="s">
        <v>149</v>
      </c>
      <c r="B85" s="1" t="s">
        <v>150</v>
      </c>
      <c r="C85" s="31">
        <v>0</v>
      </c>
    </row>
    <row r="86" spans="1:3" ht="42" customHeight="1" x14ac:dyDescent="0.25">
      <c r="A86" s="7" t="s">
        <v>149</v>
      </c>
      <c r="B86" s="1" t="s">
        <v>150</v>
      </c>
      <c r="C86" s="31">
        <f>500-787+160</f>
        <v>-127</v>
      </c>
    </row>
    <row r="87" spans="1:3" ht="27" customHeight="1" x14ac:dyDescent="0.25">
      <c r="A87" s="8" t="s">
        <v>80</v>
      </c>
      <c r="B87" s="33" t="s">
        <v>79</v>
      </c>
      <c r="C87" s="43">
        <f>C88+C89+C90+C91+C93+C94+C95++C96+C97+C99+C100+C101+C102+C104+C105+C106+C108+C111+C110+C109+C103+C107</f>
        <v>16988</v>
      </c>
    </row>
    <row r="88" spans="1:3" ht="53.25" customHeight="1" x14ac:dyDescent="0.25">
      <c r="A88" s="7" t="s">
        <v>141</v>
      </c>
      <c r="B88" s="40" t="s">
        <v>142</v>
      </c>
      <c r="C88" s="28">
        <f>34+15</f>
        <v>49</v>
      </c>
    </row>
    <row r="89" spans="1:3" ht="70.5" customHeight="1" x14ac:dyDescent="0.25">
      <c r="A89" s="7" t="s">
        <v>82</v>
      </c>
      <c r="B89" s="3" t="s">
        <v>81</v>
      </c>
      <c r="C89" s="28">
        <f>219+28</f>
        <v>247</v>
      </c>
    </row>
    <row r="90" spans="1:3" ht="55.5" customHeight="1" x14ac:dyDescent="0.25">
      <c r="A90" s="7" t="s">
        <v>143</v>
      </c>
      <c r="B90" s="40" t="s">
        <v>144</v>
      </c>
      <c r="C90" s="28">
        <f>7-2</f>
        <v>5</v>
      </c>
    </row>
    <row r="91" spans="1:3" ht="65.25" customHeight="1" x14ac:dyDescent="0.25">
      <c r="A91" s="7" t="s">
        <v>84</v>
      </c>
      <c r="B91" s="3" t="s">
        <v>83</v>
      </c>
      <c r="C91" s="28">
        <f>78-60+5</f>
        <v>23</v>
      </c>
    </row>
    <row r="92" spans="1:3" ht="64.5" hidden="1" customHeight="1" x14ac:dyDescent="0.25">
      <c r="A92" s="7" t="s">
        <v>86</v>
      </c>
      <c r="B92" s="3" t="s">
        <v>85</v>
      </c>
      <c r="C92" s="28"/>
    </row>
    <row r="93" spans="1:3" ht="49.5" customHeight="1" x14ac:dyDescent="0.25">
      <c r="A93" s="7" t="s">
        <v>86</v>
      </c>
      <c r="B93" s="6" t="s">
        <v>155</v>
      </c>
      <c r="C93" s="28">
        <f>25-1-24</f>
        <v>0</v>
      </c>
    </row>
    <row r="94" spans="1:3" ht="0.75" hidden="1" customHeight="1" x14ac:dyDescent="0.25">
      <c r="A94" s="13" t="s">
        <v>147</v>
      </c>
      <c r="B94" s="41" t="s">
        <v>148</v>
      </c>
      <c r="C94" s="28">
        <v>0</v>
      </c>
    </row>
    <row r="95" spans="1:3" ht="51.75" customHeight="1" x14ac:dyDescent="0.25">
      <c r="A95" s="7" t="s">
        <v>145</v>
      </c>
      <c r="B95" s="3" t="s">
        <v>146</v>
      </c>
      <c r="C95" s="28">
        <f>2+2-2+20</f>
        <v>22</v>
      </c>
    </row>
    <row r="96" spans="1:3" ht="65.25" customHeight="1" x14ac:dyDescent="0.25">
      <c r="A96" s="7" t="s">
        <v>88</v>
      </c>
      <c r="B96" s="3" t="s">
        <v>87</v>
      </c>
      <c r="C96" s="28">
        <f>123+60</f>
        <v>183</v>
      </c>
    </row>
    <row r="97" spans="1:4" ht="78.75" customHeight="1" x14ac:dyDescent="0.25">
      <c r="A97" s="7" t="s">
        <v>90</v>
      </c>
      <c r="B97" s="3" t="s">
        <v>89</v>
      </c>
      <c r="C97" s="28">
        <v>28</v>
      </c>
    </row>
    <row r="98" spans="1:4" ht="55.5" hidden="1" customHeight="1" x14ac:dyDescent="0.25">
      <c r="A98" s="7" t="s">
        <v>92</v>
      </c>
      <c r="B98" s="3" t="s">
        <v>91</v>
      </c>
      <c r="C98" s="28"/>
    </row>
    <row r="99" spans="1:4" ht="92.25" customHeight="1" x14ac:dyDescent="0.25">
      <c r="A99" s="7" t="s">
        <v>154</v>
      </c>
      <c r="B99" s="3" t="s">
        <v>156</v>
      </c>
      <c r="C99" s="28">
        <v>20</v>
      </c>
    </row>
    <row r="100" spans="1:4" ht="66" customHeight="1" x14ac:dyDescent="0.25">
      <c r="A100" s="7" t="s">
        <v>152</v>
      </c>
      <c r="B100" s="3" t="s">
        <v>157</v>
      </c>
      <c r="C100" s="28">
        <f>7+140</f>
        <v>147</v>
      </c>
    </row>
    <row r="101" spans="1:4" ht="55.5" customHeight="1" x14ac:dyDescent="0.25">
      <c r="A101" s="7" t="s">
        <v>92</v>
      </c>
      <c r="B101" s="3" t="s">
        <v>91</v>
      </c>
      <c r="C101" s="28">
        <f>35-30</f>
        <v>5</v>
      </c>
    </row>
    <row r="102" spans="1:4" ht="52.5" customHeight="1" x14ac:dyDescent="0.25">
      <c r="A102" s="7" t="s">
        <v>94</v>
      </c>
      <c r="B102" s="3" t="s">
        <v>93</v>
      </c>
      <c r="C102" s="28">
        <v>147</v>
      </c>
    </row>
    <row r="103" spans="1:4" ht="52.5" customHeight="1" x14ac:dyDescent="0.25">
      <c r="A103" s="7" t="s">
        <v>200</v>
      </c>
      <c r="B103" s="56" t="s">
        <v>199</v>
      </c>
      <c r="C103" s="28">
        <v>45</v>
      </c>
      <c r="D103" s="57"/>
    </row>
    <row r="104" spans="1:4" ht="65.25" customHeight="1" x14ac:dyDescent="0.25">
      <c r="A104" s="7" t="s">
        <v>96</v>
      </c>
      <c r="B104" s="3" t="s">
        <v>95</v>
      </c>
      <c r="C104" s="31">
        <f>1233-7</f>
        <v>1226</v>
      </c>
    </row>
    <row r="105" spans="1:4" ht="42.75" customHeight="1" x14ac:dyDescent="0.25">
      <c r="A105" s="7" t="s">
        <v>153</v>
      </c>
      <c r="B105" s="6" t="s">
        <v>158</v>
      </c>
      <c r="C105" s="31">
        <f>10+28</f>
        <v>38</v>
      </c>
    </row>
    <row r="106" spans="1:4" ht="44.25" customHeight="1" x14ac:dyDescent="0.25">
      <c r="A106" s="7" t="s">
        <v>98</v>
      </c>
      <c r="B106" s="3" t="s">
        <v>97</v>
      </c>
      <c r="C106" s="28">
        <f>185+65</f>
        <v>250</v>
      </c>
    </row>
    <row r="107" spans="1:4" ht="53.25" customHeight="1" x14ac:dyDescent="0.25">
      <c r="A107" s="7" t="s">
        <v>198</v>
      </c>
      <c r="B107" s="56" t="s">
        <v>197</v>
      </c>
      <c r="C107" s="28">
        <v>6</v>
      </c>
      <c r="D107" s="57"/>
    </row>
    <row r="108" spans="1:4" ht="57.75" customHeight="1" x14ac:dyDescent="0.25">
      <c r="A108" s="7" t="s">
        <v>100</v>
      </c>
      <c r="B108" s="3" t="s">
        <v>99</v>
      </c>
      <c r="C108" s="28">
        <f>1650+2+250-400+250</f>
        <v>1752</v>
      </c>
    </row>
    <row r="109" spans="1:4" ht="70.5" customHeight="1" x14ac:dyDescent="0.25">
      <c r="A109" s="7" t="s">
        <v>177</v>
      </c>
      <c r="B109" s="42" t="s">
        <v>176</v>
      </c>
      <c r="C109" s="28">
        <f>6965+1000+191</f>
        <v>8156</v>
      </c>
    </row>
    <row r="110" spans="1:4" ht="66.75" customHeight="1" x14ac:dyDescent="0.25">
      <c r="A110" s="7" t="s">
        <v>175</v>
      </c>
      <c r="B110" s="9" t="s">
        <v>174</v>
      </c>
      <c r="C110" s="28">
        <v>4353</v>
      </c>
    </row>
    <row r="111" spans="1:4" ht="69" customHeight="1" x14ac:dyDescent="0.25">
      <c r="A111" s="7" t="s">
        <v>102</v>
      </c>
      <c r="B111" s="3" t="s">
        <v>101</v>
      </c>
      <c r="C111" s="28">
        <f>190+96</f>
        <v>286</v>
      </c>
    </row>
    <row r="112" spans="1:4" ht="18.75" hidden="1" customHeight="1" x14ac:dyDescent="0.25">
      <c r="A112" s="13" t="s">
        <v>132</v>
      </c>
      <c r="B112" s="32" t="s">
        <v>133</v>
      </c>
      <c r="C112" s="34">
        <f>C113</f>
        <v>0</v>
      </c>
    </row>
    <row r="113" spans="1:3" ht="20.25" hidden="1" customHeight="1" x14ac:dyDescent="0.25">
      <c r="A113" s="13" t="s">
        <v>134</v>
      </c>
      <c r="B113" s="14" t="s">
        <v>135</v>
      </c>
      <c r="C113" s="13"/>
    </row>
    <row r="114" spans="1:3" ht="24.75" customHeight="1" x14ac:dyDescent="0.25">
      <c r="A114" s="50" t="s">
        <v>172</v>
      </c>
      <c r="B114" s="16" t="s">
        <v>173</v>
      </c>
      <c r="C114" s="51">
        <f>C115+C116+C117+C118</f>
        <v>310</v>
      </c>
    </row>
    <row r="115" spans="1:3" ht="38.25" x14ac:dyDescent="0.25">
      <c r="A115" s="48" t="s">
        <v>164</v>
      </c>
      <c r="B115" s="6" t="s">
        <v>165</v>
      </c>
      <c r="C115" s="13">
        <v>-4</v>
      </c>
    </row>
    <row r="116" spans="1:3" ht="39" x14ac:dyDescent="0.25">
      <c r="A116" s="13" t="s">
        <v>166</v>
      </c>
      <c r="B116" s="49" t="s">
        <v>167</v>
      </c>
      <c r="C116" s="13">
        <f>145-16</f>
        <v>129</v>
      </c>
    </row>
    <row r="117" spans="1:3" ht="53.25" customHeight="1" x14ac:dyDescent="0.25">
      <c r="A117" s="13" t="s">
        <v>169</v>
      </c>
      <c r="B117" s="3" t="s">
        <v>168</v>
      </c>
      <c r="C117" s="13">
        <f>130-4-46</f>
        <v>80</v>
      </c>
    </row>
    <row r="118" spans="1:3" ht="39" x14ac:dyDescent="0.25">
      <c r="A118" s="13" t="s">
        <v>170</v>
      </c>
      <c r="B118" s="3" t="s">
        <v>171</v>
      </c>
      <c r="C118" s="13">
        <f>165-60</f>
        <v>105</v>
      </c>
    </row>
  </sheetData>
  <mergeCells count="6">
    <mergeCell ref="B8:B9"/>
    <mergeCell ref="C8:C9"/>
    <mergeCell ref="A8:A10"/>
    <mergeCell ref="A4:C4"/>
    <mergeCell ref="A5:C5"/>
    <mergeCell ref="A6:C6"/>
  </mergeCells>
  <hyperlinks>
    <hyperlink ref="B88" r:id="rId1" display="consultantplus://offline/ref=E47699EEBDC2B49C829642C7B783263193A62C5DAFE21A2E47C3BE01480A6EEB5E57953C45AAC816307148A58474F251F5DBDD0295B73BC0X0v7A" xr:uid="{00000000-0004-0000-0000-000000000000}"/>
    <hyperlink ref="B90" r:id="rId2" display="consultantplus://offline/ref=E47699EEBDC2B49C829642C7B783263193A62C5DAFE21A2E47C3BE01480A6EEB5E57953C45AACA16327148A58474F251F5DBDD0295B73BC0X0v7A" xr:uid="{00000000-0004-0000-0000-000001000000}"/>
    <hyperlink ref="B94" r:id="rId3" display="consultantplus://offline/ref=E47699EEBDC2B49C829642C7B783263193A62C5DAFE21A2E47C3BE01480A6EEB5E57953C45AAC010317148A58474F251F5DBDD0295B73BC0X0v7A" xr:uid="{00000000-0004-0000-0000-000002000000}"/>
  </hyperlinks>
  <pageMargins left="1.1811023622047245" right="0.59055118110236227" top="0.59055118110236227" bottom="0.39370078740157483" header="0.31496062992125984" footer="0.31496062992125984"/>
  <pageSetup paperSize="9" scale="70" fitToWidth="0" fitToHeight="0"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2025-12-26T00:25:34Z</dcterms:modified>
</cp:coreProperties>
</file>